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firstSheet="1" activeTab="5"/>
  </bookViews>
  <sheets>
    <sheet name="Division 1" sheetId="1" r:id="rId1"/>
    <sheet name="Division 2" sheetId="2" r:id="rId2"/>
    <sheet name="Division 2.2" sheetId="3" r:id="rId3"/>
    <sheet name="Shield A" sheetId="4" r:id="rId4"/>
    <sheet name="Shield B" sheetId="5" r:id="rId5"/>
    <sheet name="Mike Russle Cup" sheetId="6" r:id="rId6"/>
    <sheet name="Elleston Trophy" sheetId="7" r:id="rId7"/>
    <sheet name="Unplayed games" sheetId="8" r:id="rId8"/>
  </sheets>
  <definedNames>
    <definedName name="_xlnm.Print_Area" localSheetId="0">'Division 1'!$A$1:$R$24</definedName>
    <definedName name="_xlnm.Print_Area" localSheetId="1">'Division 2'!$A$1:$U$23</definedName>
    <definedName name="_xlnm.Print_Area" localSheetId="2">'Division 2.2'!$A$1:$U$23</definedName>
    <definedName name="_xlnm.Print_Area" localSheetId="6">'Elleston Trophy'!$A$1:$K$27</definedName>
    <definedName name="_xlnm.Print_Area" localSheetId="5">'Mike Russle Cup'!$A$1:$L$27</definedName>
    <definedName name="_xlnm.Print_Area" localSheetId="3">'Shield A'!$A$1:$R$24</definedName>
    <definedName name="_xlnm.Print_Area" localSheetId="4">'Shield B'!$A$1:$R$24</definedName>
    <definedName name="_xlnm.Print_Area" localSheetId="7">'Unplayed games'!#REF!</definedName>
    <definedName name="TABLE" localSheetId="0">'Division 1'!#REF!</definedName>
    <definedName name="TABLE" localSheetId="1">'Division 2'!#REF!</definedName>
    <definedName name="TABLE" localSheetId="2">'Division 2.2'!#REF!</definedName>
    <definedName name="TABLE" localSheetId="6">'Elleston Trophy'!#REF!</definedName>
    <definedName name="TABLE" localSheetId="5">'Mike Russle Cup'!#REF!</definedName>
    <definedName name="TABLE" localSheetId="3">'Shield A'!#REF!</definedName>
    <definedName name="TABLE" localSheetId="4">'Shield B'!#REF!</definedName>
  </definedNames>
  <calcPr fullCalcOnLoad="1"/>
</workbook>
</file>

<file path=xl/sharedStrings.xml><?xml version="1.0" encoding="utf-8"?>
<sst xmlns="http://schemas.openxmlformats.org/spreadsheetml/2006/main" count="263" uniqueCount="76">
  <si>
    <t>Players</t>
  </si>
  <si>
    <t>BSCA</t>
  </si>
  <si>
    <t>Alexandra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</si>
  <si>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</si>
  <si>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</si>
  <si>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</si>
  <si>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</si>
  <si>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</si>
  <si>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</si>
  <si>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</si>
  <si>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</si>
  <si>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</si>
  <si>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</si>
  <si>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</si>
  <si>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</si>
  <si>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</si>
  <si>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</si>
  <si>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</si>
  <si>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</si>
  <si>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Kings Head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</si>
  <si>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</si>
  <si>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</si>
  <si>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</si>
  <si>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</si>
  <si>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</si>
  <si>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</si>
  <si>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</si>
  <si>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</si>
  <si>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</si>
  <si>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</si>
  <si>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Alex</t>
  </si>
  <si>
    <t>Barnet CC</t>
  </si>
  <si>
    <t>Kitchener</t>
  </si>
  <si>
    <t>Mike Russle Cup</t>
  </si>
  <si>
    <t>SCCC</t>
  </si>
  <si>
    <t>PB CC</t>
  </si>
  <si>
    <t>Shield A</t>
  </si>
  <si>
    <t>Shield B</t>
  </si>
  <si>
    <t>Kitcheners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</si>
  <si>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</si>
  <si>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</si>
  <si>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</si>
  <si>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</si>
  <si>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</si>
  <si>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</si>
  <si>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</si>
  <si>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</si>
  <si>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Division One Results</t>
  </si>
  <si>
    <t>Division Two Results</t>
  </si>
  <si>
    <t>Div One League Table</t>
  </si>
  <si>
    <t>Division Two League Table</t>
  </si>
  <si>
    <t>date arranged /played</t>
  </si>
  <si>
    <t>PB RBL</t>
  </si>
  <si>
    <t xml:space="preserve">Round 1 - Oct 30 </t>
  </si>
  <si>
    <t>Round 2 Feb 5</t>
  </si>
  <si>
    <t>Semi Finals April 16</t>
  </si>
  <si>
    <t>Final June 4</t>
  </si>
  <si>
    <t>Bye</t>
  </si>
  <si>
    <t>BCC</t>
  </si>
  <si>
    <t>Round 1 Feb 5</t>
  </si>
  <si>
    <t xml:space="preserve"> </t>
  </si>
  <si>
    <t>Shield A Results</t>
  </si>
  <si>
    <t>Shield A League Table</t>
  </si>
  <si>
    <t>Shield B Results</t>
  </si>
  <si>
    <t>Shield B League Table</t>
  </si>
  <si>
    <r>
      <t xml:space="preserve">Jim Elleston Trophy - </t>
    </r>
    <r>
      <rPr>
        <sz val="11"/>
        <color indexed="13"/>
        <rFont val="Lucida Sans"/>
        <family val="2"/>
      </rPr>
      <t xml:space="preserve">1st Round Mike Russle Cup Losers </t>
    </r>
  </si>
  <si>
    <t>GM</t>
  </si>
  <si>
    <t>Div 1</t>
  </si>
  <si>
    <t>Div 2</t>
  </si>
  <si>
    <t xml:space="preserve">Kitcheners </t>
  </si>
  <si>
    <t>27/2/2007</t>
  </si>
  <si>
    <t>* match agreed</t>
  </si>
  <si>
    <t>20 March</t>
  </si>
  <si>
    <t>Venue Kitcheners</t>
  </si>
  <si>
    <t>Venue    Chequers</t>
  </si>
  <si>
    <t>24/4/2007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</si>
</sst>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\-\ ##"/>
    <numFmt numFmtId="165" formatCode="##"/>
    <numFmt numFmtId="166" formatCode="#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[$-809]dd\ mmmm\ yyyy;@"/>
    <numFmt numFmtId="174" formatCode="dd\ mmmm\ "/>
  </numFmts>
  <fonts count="32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sz val="20"/>
      <color indexed="13"/>
      <name val="Lucida Sans"/>
      <family val="2"/>
    </font>
    <font>
      <b/>
      <sz val="8"/>
      <name val="Lucida Sans Unicode"/>
      <family val="2"/>
    </font>
    <font>
      <sz val="8"/>
      <name val="Arial"/>
      <family val="0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0"/>
    </font>
    <font>
      <u val="single"/>
      <sz val="10"/>
      <color indexed="36"/>
      <name val="Lucida Sans Unicode"/>
      <family val="0"/>
    </font>
    <font>
      <b/>
      <sz val="10"/>
      <color indexed="8"/>
      <name val="Lucida Sans Unicode"/>
      <family val="2"/>
    </font>
    <font>
      <sz val="8"/>
      <name val="Lucida Sans Unicode"/>
      <family val="0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sz val="11"/>
      <color indexed="13"/>
      <name val="Lucida Sans"/>
      <family val="2"/>
    </font>
    <font>
      <b/>
      <sz val="11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</fonts>
  <fills count="12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" xfId="0" applyNumberFormat="1" applyFont="1" applyFill="1" applyBorder="1" applyAlignment="1" applyProtection="1">
      <alignment horizont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Alignment="1">
      <alignment/>
    </xf>
    <xf numFmtId="0" fontId="1" fillId="5" borderId="7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5" fillId="5" borderId="8" xfId="0" applyFont="1" applyFill="1" applyBorder="1" applyAlignment="1">
      <alignment horizontal="left"/>
    </xf>
    <xf numFmtId="0" fontId="15" fillId="5" borderId="7" xfId="0" applyFont="1" applyFill="1" applyBorder="1" applyAlignment="1">
      <alignment horizontal="left"/>
    </xf>
    <xf numFmtId="1" fontId="1" fillId="2" borderId="6" xfId="0" applyNumberFormat="1" applyFont="1" applyFill="1" applyBorder="1" applyAlignment="1" applyProtection="1">
      <alignment horizontal="center"/>
      <protection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1" fontId="1" fillId="2" borderId="5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16" fillId="5" borderId="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18" fillId="5" borderId="14" xfId="0" applyFont="1" applyFill="1" applyBorder="1" applyAlignment="1">
      <alignment/>
    </xf>
    <xf numFmtId="0" fontId="0" fillId="3" borderId="14" xfId="0" applyFill="1" applyBorder="1" applyAlignment="1">
      <alignment/>
    </xf>
    <xf numFmtId="0" fontId="3" fillId="4" borderId="11" xfId="0" applyFont="1" applyFill="1" applyBorder="1" applyAlignment="1">
      <alignment/>
    </xf>
    <xf numFmtId="1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6" borderId="14" xfId="0" applyFont="1" applyFill="1" applyBorder="1" applyAlignment="1">
      <alignment horizontal="center"/>
    </xf>
    <xf numFmtId="0" fontId="1" fillId="6" borderId="16" xfId="0" applyFont="1" applyFill="1" applyBorder="1" applyAlignment="1" quotePrefix="1">
      <alignment horizontal="center"/>
    </xf>
    <xf numFmtId="0" fontId="1" fillId="6" borderId="14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0" fillId="0" borderId="13" xfId="0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14" fontId="22" fillId="0" borderId="13" xfId="0" applyNumberFormat="1" applyFont="1" applyBorder="1" applyAlignment="1">
      <alignment horizontal="left"/>
    </xf>
    <xf numFmtId="0" fontId="7" fillId="7" borderId="21" xfId="0" applyFont="1" applyFill="1" applyBorder="1" applyAlignment="1">
      <alignment horizontal="left" vertical="top"/>
    </xf>
    <xf numFmtId="0" fontId="6" fillId="7" borderId="22" xfId="0" applyFont="1" applyFill="1" applyBorder="1" applyAlignment="1">
      <alignment horizontal="left" vertical="top"/>
    </xf>
    <xf numFmtId="0" fontId="25" fillId="7" borderId="13" xfId="0" applyFont="1" applyFill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quotePrefix="1">
      <alignment/>
    </xf>
    <xf numFmtId="0" fontId="15" fillId="8" borderId="8" xfId="0" applyFont="1" applyFill="1" applyBorder="1" applyAlignment="1">
      <alignment horizontal="left"/>
    </xf>
    <xf numFmtId="0" fontId="15" fillId="8" borderId="7" xfId="0" applyFont="1" applyFill="1" applyBorder="1" applyAlignment="1">
      <alignment horizontal="left"/>
    </xf>
    <xf numFmtId="0" fontId="18" fillId="8" borderId="14" xfId="0" applyFont="1" applyFill="1" applyBorder="1" applyAlignment="1">
      <alignment/>
    </xf>
    <xf numFmtId="15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5" fillId="3" borderId="23" xfId="0" applyFont="1" applyFill="1" applyBorder="1" applyAlignment="1">
      <alignment horizontal="left" vertical="center" textRotation="255" wrapText="1"/>
    </xf>
    <xf numFmtId="0" fontId="3" fillId="0" borderId="23" xfId="0" applyFont="1" applyBorder="1" applyAlignment="1">
      <alignment horizontal="left" vertical="center" textRotation="255" wrapText="1"/>
    </xf>
    <xf numFmtId="0" fontId="3" fillId="0" borderId="18" xfId="0" applyFont="1" applyBorder="1" applyAlignment="1">
      <alignment horizontal="left" vertical="center" textRotation="255" wrapText="1"/>
    </xf>
    <xf numFmtId="0" fontId="15" fillId="5" borderId="24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5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7" fillId="5" borderId="27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17" fillId="5" borderId="29" xfId="0" applyFont="1" applyFill="1" applyBorder="1" applyAlignment="1">
      <alignment horizontal="center"/>
    </xf>
    <xf numFmtId="0" fontId="18" fillId="0" borderId="30" xfId="0" applyFont="1" applyBorder="1" applyAlignment="1">
      <alignment/>
    </xf>
    <xf numFmtId="0" fontId="17" fillId="5" borderId="31" xfId="0" applyFont="1" applyFill="1" applyBorder="1" applyAlignment="1">
      <alignment horizontal="center"/>
    </xf>
    <xf numFmtId="0" fontId="18" fillId="0" borderId="27" xfId="0" applyFont="1" applyBorder="1" applyAlignment="1">
      <alignment/>
    </xf>
    <xf numFmtId="0" fontId="1" fillId="3" borderId="4" xfId="0" applyFont="1" applyFill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7" fillId="5" borderId="4" xfId="0" applyFont="1" applyFill="1" applyBorder="1" applyAlignment="1">
      <alignment horizontal="center"/>
    </xf>
    <xf numFmtId="16" fontId="1" fillId="4" borderId="32" xfId="0" applyNumberFormat="1" applyFont="1" applyFill="1" applyBorder="1" applyAlignment="1" quotePrefix="1">
      <alignment/>
    </xf>
    <xf numFmtId="0" fontId="0" fillId="0" borderId="8" xfId="0" applyBorder="1" applyAlignment="1">
      <alignment/>
    </xf>
    <xf numFmtId="0" fontId="0" fillId="0" borderId="33" xfId="0" applyBorder="1" applyAlignment="1">
      <alignment/>
    </xf>
    <xf numFmtId="0" fontId="26" fillId="10" borderId="11" xfId="0" applyFont="1" applyFill="1" applyBorder="1" applyAlignment="1">
      <alignment vertical="top" wrapText="1"/>
    </xf>
    <xf numFmtId="0" fontId="27" fillId="10" borderId="6" xfId="0" applyFont="1" applyFill="1" applyBorder="1" applyAlignment="1">
      <alignment vertical="top" wrapText="1"/>
    </xf>
    <xf numFmtId="0" fontId="27" fillId="10" borderId="32" xfId="0" applyFont="1" applyFill="1" applyBorder="1" applyAlignment="1">
      <alignment vertical="top" wrapText="1"/>
    </xf>
    <xf numFmtId="0" fontId="27" fillId="10" borderId="33" xfId="0" applyFont="1" applyFill="1" applyBorder="1" applyAlignment="1">
      <alignment vertical="top" wrapText="1"/>
    </xf>
    <xf numFmtId="0" fontId="10" fillId="10" borderId="11" xfId="0" applyFont="1" applyFill="1" applyBorder="1" applyAlignment="1">
      <alignment horizontal="left" vertical="top" wrapText="1"/>
    </xf>
    <xf numFmtId="0" fontId="11" fillId="10" borderId="6" xfId="0" applyFont="1" applyFill="1" applyBorder="1" applyAlignment="1">
      <alignment vertical="top" wrapText="1"/>
    </xf>
    <xf numFmtId="0" fontId="11" fillId="10" borderId="32" xfId="0" applyFont="1" applyFill="1" applyBorder="1" applyAlignment="1">
      <alignment vertical="top" wrapText="1"/>
    </xf>
    <xf numFmtId="0" fontId="11" fillId="10" borderId="33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11" borderId="14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0" fillId="8" borderId="2" xfId="0" applyFont="1" applyFill="1" applyBorder="1" applyAlignment="1">
      <alignment/>
    </xf>
    <xf numFmtId="0" fontId="15" fillId="8" borderId="25" xfId="0" applyFont="1" applyFill="1" applyBorder="1" applyAlignment="1">
      <alignment horizontal="left"/>
    </xf>
    <xf numFmtId="0" fontId="0" fillId="8" borderId="26" xfId="0" applyFont="1" applyFill="1" applyBorder="1" applyAlignment="1">
      <alignment/>
    </xf>
    <xf numFmtId="0" fontId="17" fillId="8" borderId="27" xfId="0" applyFont="1" applyFill="1" applyBorder="1" applyAlignment="1">
      <alignment horizontal="center"/>
    </xf>
    <xf numFmtId="0" fontId="18" fillId="8" borderId="28" xfId="0" applyFont="1" applyFill="1" applyBorder="1" applyAlignment="1">
      <alignment/>
    </xf>
    <xf numFmtId="0" fontId="17" fillId="8" borderId="29" xfId="0" applyFont="1" applyFill="1" applyBorder="1" applyAlignment="1">
      <alignment horizontal="center"/>
    </xf>
    <xf numFmtId="0" fontId="18" fillId="8" borderId="30" xfId="0" applyFont="1" applyFill="1" applyBorder="1" applyAlignment="1">
      <alignment/>
    </xf>
    <xf numFmtId="0" fontId="17" fillId="8" borderId="31" xfId="0" applyFont="1" applyFill="1" applyBorder="1" applyAlignment="1">
      <alignment horizontal="center"/>
    </xf>
    <xf numFmtId="0" fontId="18" fillId="8" borderId="27" xfId="0" applyFont="1" applyFill="1" applyBorder="1" applyAlignment="1">
      <alignment/>
    </xf>
    <xf numFmtId="0" fontId="17" fillId="8" borderId="4" xfId="0" applyFont="1" applyFill="1" applyBorder="1" applyAlignment="1">
      <alignment horizontal="center"/>
    </xf>
    <xf numFmtId="174" fontId="29" fillId="4" borderId="32" xfId="0" applyNumberFormat="1" applyFont="1" applyFill="1" applyBorder="1" applyAlignment="1" quotePrefix="1">
      <alignment/>
    </xf>
    <xf numFmtId="174" fontId="6" fillId="0" borderId="8" xfId="0" applyNumberFormat="1" applyFont="1" applyBorder="1" applyAlignment="1">
      <alignment/>
    </xf>
    <xf numFmtId="174" fontId="6" fillId="0" borderId="33" xfId="0" applyNumberFormat="1" applyFont="1" applyBorder="1" applyAlignment="1">
      <alignment/>
    </xf>
    <xf numFmtId="0" fontId="15" fillId="8" borderId="24" xfId="0" applyFont="1" applyFill="1" applyBorder="1" applyAlignment="1">
      <alignment horizontal="left"/>
    </xf>
    <xf numFmtId="0" fontId="1" fillId="6" borderId="19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2" fillId="1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9" fillId="1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6" borderId="38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24" fillId="7" borderId="13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left" vertical="top"/>
    </xf>
    <xf numFmtId="0" fontId="6" fillId="7" borderId="22" xfId="0" applyFont="1" applyFill="1" applyBorder="1" applyAlignment="1">
      <alignment horizontal="left" vertical="top"/>
    </xf>
    <xf numFmtId="0" fontId="7" fillId="7" borderId="21" xfId="0" applyFont="1" applyFill="1" applyBorder="1" applyAlignment="1">
      <alignment vertical="top"/>
    </xf>
    <xf numFmtId="0" fontId="6" fillId="7" borderId="22" xfId="0" applyFont="1" applyFill="1" applyBorder="1" applyAlignment="1">
      <alignment vertical="top"/>
    </xf>
    <xf numFmtId="0" fontId="7" fillId="7" borderId="21" xfId="0" applyFont="1" applyFill="1" applyBorder="1" applyAlignment="1">
      <alignment vertical="top" wrapText="1"/>
    </xf>
    <xf numFmtId="0" fontId="6" fillId="7" borderId="22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10</xdr:row>
      <xdr:rowOff>95250</xdr:rowOff>
    </xdr:from>
    <xdr:to>
      <xdr:col>12</xdr:col>
      <xdr:colOff>285750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5717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10</xdr:row>
      <xdr:rowOff>95250</xdr:rowOff>
    </xdr:from>
    <xdr:to>
      <xdr:col>12</xdr:col>
      <xdr:colOff>285750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5717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Shape 3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2415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2415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3"/>
  <sheetViews>
    <sheetView workbookViewId="0" topLeftCell="A1">
      <selection activeCell="S17" sqref="S17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23" t="s">
        <v>47</v>
      </c>
      <c r="B1" s="124"/>
      <c r="C1" s="127" t="s">
        <v>8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5"/>
      <c r="B2" s="126"/>
      <c r="C2" s="96" t="str">
        <f>+B3</f>
        <v>Alexandra</v>
      </c>
      <c r="D2" s="105"/>
      <c r="E2" s="104" t="str">
        <f>+B4</f>
        <v>Builders</v>
      </c>
      <c r="F2" s="105"/>
      <c r="G2" s="104" t="str">
        <f>+B5</f>
        <v>BSCA</v>
      </c>
      <c r="H2" s="105"/>
      <c r="I2" s="104" t="str">
        <f>+B6</f>
        <v>Green Monks</v>
      </c>
      <c r="J2" s="105"/>
      <c r="K2" s="104" t="str">
        <f>+B7</f>
        <v>Jokers</v>
      </c>
      <c r="L2" s="105"/>
      <c r="M2" s="104" t="str">
        <f>+B8</f>
        <v>Kitchener</v>
      </c>
      <c r="N2" s="105"/>
      <c r="O2" s="104" t="str">
        <f>+B9</f>
        <v>PB CC</v>
      </c>
      <c r="P2" s="105"/>
      <c r="Q2" s="104" t="str">
        <f>+B10</f>
        <v>PB RBL</v>
      </c>
      <c r="R2" s="105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23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24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93" t="s">
        <v>7</v>
      </c>
      <c r="B3" s="32" t="s">
        <v>2</v>
      </c>
      <c r="C3" s="7"/>
      <c r="D3" s="7"/>
      <c r="E3" s="6">
        <v>7</v>
      </c>
      <c r="F3" s="3">
        <f>+IF(E3="","",9-E3)</f>
        <v>2</v>
      </c>
      <c r="G3" s="6">
        <v>5</v>
      </c>
      <c r="H3" s="3">
        <f>+IF(G3="","",9-G3)</f>
        <v>4</v>
      </c>
      <c r="I3" s="6">
        <v>4</v>
      </c>
      <c r="J3" s="3">
        <f>+IF(I3="","",9-I3)</f>
        <v>5</v>
      </c>
      <c r="K3" s="6">
        <v>4</v>
      </c>
      <c r="L3" s="3">
        <f>+IF(K3="","",9-K3)</f>
        <v>5</v>
      </c>
      <c r="M3" s="6">
        <v>2</v>
      </c>
      <c r="N3" s="3">
        <f>+IF(M3="","",9-M3)</f>
        <v>7</v>
      </c>
      <c r="O3" s="6">
        <v>6</v>
      </c>
      <c r="P3" s="3">
        <f aca="true" t="shared" si="0" ref="P3:P8">+IF(O3="","",9-O3)</f>
        <v>3</v>
      </c>
      <c r="Q3" s="6">
        <v>6</v>
      </c>
      <c r="R3" s="3">
        <f aca="true" t="shared" si="1" ref="R3:R9">+IF(Q3="","",9-Q3)</f>
        <v>3</v>
      </c>
      <c r="S3" s="11"/>
      <c r="T3" s="11"/>
      <c r="U3" s="11"/>
      <c r="V3" s="50" t="str">
        <f aca="true" t="shared" si="2" ref="V3:V10">+B3</f>
        <v>Alexandra</v>
      </c>
      <c r="W3" s="41">
        <f aca="true" t="shared" si="3" ref="W3:W10">COUNTIF($BS$3:$CH$10,V3)</f>
        <v>14</v>
      </c>
      <c r="X3" s="41">
        <f aca="true" t="shared" si="4" ref="X3:X10">COUNTIF($BA$3:$BO$10,V3)</f>
        <v>7</v>
      </c>
      <c r="Y3" s="41">
        <f aca="true" t="shared" si="5" ref="Y3:Y10">+W3-X3</f>
        <v>7</v>
      </c>
      <c r="Z3" s="41">
        <f aca="true" t="shared" si="6" ref="Z3:Z10">+X3*2</f>
        <v>14</v>
      </c>
      <c r="AA3" s="53">
        <f>+(C3+E3+G3+I3+K3+M3+O3+Q3)+SUM(D3:D10)</f>
        <v>67</v>
      </c>
      <c r="AB3" s="54">
        <f aca="true" t="shared" si="7" ref="AB3:AB10">+Z3+AA3</f>
        <v>81</v>
      </c>
      <c r="AC3" s="12">
        <f>+AB3+0.08</f>
        <v>81.08</v>
      </c>
      <c r="AD3">
        <f aca="true" t="shared" si="8" ref="AD3:AD10">RANK(AC3,$AC$3:$AC$10,0)</f>
        <v>2</v>
      </c>
      <c r="AH3" s="41" t="str">
        <f>+IF(C3&gt;4,$B3,C$2)</f>
        <v>Alexandra</v>
      </c>
      <c r="AI3" s="41"/>
      <c r="AJ3" s="41" t="str">
        <f aca="true" t="shared" si="9" ref="AJ3:AJ10">+IF(E3&gt;4,$B3,E$2)</f>
        <v>Alexandra</v>
      </c>
      <c r="AK3" s="41"/>
      <c r="AL3" s="41" t="str">
        <f>+IF(G3&gt;4,$B3,G$2)</f>
        <v>Alexandra</v>
      </c>
      <c r="AM3" s="41"/>
      <c r="AN3" s="41" t="str">
        <f>+IF(I3&gt;4,$B3,I$2)</f>
        <v>Green Monks</v>
      </c>
      <c r="AO3" s="41"/>
      <c r="AP3" s="41" t="str">
        <f>+IF(K3&gt;4,$B3,K$2)</f>
        <v>Jokers</v>
      </c>
      <c r="AQ3" s="41"/>
      <c r="AR3" s="41" t="str">
        <f>+IF(M3&gt;4,$B3,M$2)</f>
        <v>Kitchener</v>
      </c>
      <c r="AS3" s="41"/>
      <c r="AT3" s="41" t="str">
        <f>+IF(O3&gt;4,$B3,O$2)</f>
        <v>Alexandra</v>
      </c>
      <c r="AU3" s="41"/>
      <c r="AV3" s="41" t="str">
        <f>+IF(Q3&gt;4,$B3,Q$2)</f>
        <v>Alexandra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Alexandra</v>
      </c>
      <c r="BD3" s="41"/>
      <c r="BE3" s="41" t="str">
        <f aca="true" t="shared" si="10" ref="BE3:BE10">IF(G3="","",AL3)</f>
        <v>Alexandra</v>
      </c>
      <c r="BF3" s="41"/>
      <c r="BG3" s="41" t="str">
        <f aca="true" t="shared" si="11" ref="BG3:BG10">IF(I3="","",AN3)</f>
        <v>Green Monks</v>
      </c>
      <c r="BH3" s="41"/>
      <c r="BI3" s="41" t="str">
        <f aca="true" t="shared" si="12" ref="BI3:BI10">IF(K3="","",AP3)</f>
        <v>Jokers</v>
      </c>
      <c r="BJ3" s="41"/>
      <c r="BK3" s="41" t="str">
        <f aca="true" t="shared" si="13" ref="BK3:BK10">IF(M3="","",AR3)</f>
        <v>Kitchener</v>
      </c>
      <c r="BL3" s="41"/>
      <c r="BM3" s="41" t="str">
        <f aca="true" t="shared" si="14" ref="BM3:BM10">IF(O3="","",AT3)</f>
        <v>Alexandra</v>
      </c>
      <c r="BN3" s="41"/>
      <c r="BO3" s="41" t="str">
        <f aca="true" t="shared" si="15" ref="BO3:BO10">IF(Q3="","",AV3)</f>
        <v>Alexandra</v>
      </c>
      <c r="BQ3" s="9"/>
      <c r="BS3" s="41">
        <f>+IF(C3="","",$B3)</f>
      </c>
      <c r="BT3" s="41">
        <f>+IF(D3="","",$C$2)</f>
      </c>
      <c r="BU3" s="41" t="str">
        <f>+IF(E3="","",$B3)</f>
        <v>Alexandra</v>
      </c>
      <c r="BV3" s="41" t="str">
        <f>+IF(F3="","",$E$2)</f>
        <v>Builders</v>
      </c>
      <c r="BW3" s="41" t="str">
        <f>+IF(G3="","",$B3)</f>
        <v>Alexandra</v>
      </c>
      <c r="BX3" s="41" t="str">
        <f>+IF(H3="","",$G$2)</f>
        <v>BSCA</v>
      </c>
      <c r="BY3" s="41" t="str">
        <f>+IF(I3="","",$B3)</f>
        <v>Alexandra</v>
      </c>
      <c r="BZ3" s="41" t="str">
        <f>+IF(J3="","",$I$2)</f>
        <v>Green Monks</v>
      </c>
      <c r="CA3" s="41" t="str">
        <f>+IF(K3="","",$B3)</f>
        <v>Alexandra</v>
      </c>
      <c r="CB3" s="41" t="str">
        <f>+IF(L3="","",$K$2)</f>
        <v>Jokers</v>
      </c>
      <c r="CC3" s="41" t="str">
        <f>+IF(M3="","",$B3)</f>
        <v>Alexandra</v>
      </c>
      <c r="CD3" s="41" t="str">
        <f>+IF(N3="","",$M$2)</f>
        <v>Kitchener</v>
      </c>
      <c r="CE3" s="41" t="str">
        <f>+IF(O3="","",$B3)</f>
        <v>Alexandra</v>
      </c>
      <c r="CF3" s="41" t="str">
        <f>+IF(P3="","",$O$2)</f>
        <v>PB CC</v>
      </c>
      <c r="CG3" s="41" t="str">
        <f aca="true" t="shared" si="16" ref="CG3:CG10">+IF(Q3="","",$B3)</f>
        <v>Alexandra</v>
      </c>
      <c r="CH3" s="41" t="str">
        <f>+IF(R3="","",$Q$2)</f>
        <v>PB RBL</v>
      </c>
    </row>
    <row r="4" spans="1:86" ht="19.5" customHeight="1" thickBot="1">
      <c r="A4" s="94"/>
      <c r="B4" s="33" t="s">
        <v>6</v>
      </c>
      <c r="C4" s="6">
        <v>2</v>
      </c>
      <c r="D4" s="3">
        <f aca="true" t="shared" si="17" ref="D4:D10">+IF(C4="","",9-C4)</f>
        <v>7</v>
      </c>
      <c r="E4" s="7"/>
      <c r="F4" s="7"/>
      <c r="G4" s="6">
        <v>5</v>
      </c>
      <c r="H4" s="3">
        <f>+IF(G4="","",9-G4)</f>
        <v>4</v>
      </c>
      <c r="I4" s="6">
        <v>2</v>
      </c>
      <c r="J4" s="3">
        <f>+IF(I4="","",9-I4)</f>
        <v>7</v>
      </c>
      <c r="K4" s="6">
        <v>6</v>
      </c>
      <c r="L4" s="3">
        <f>+IF(K4="","",9-K4)</f>
        <v>3</v>
      </c>
      <c r="M4" s="6">
        <v>5</v>
      </c>
      <c r="N4" s="3">
        <f>+IF(M4="","",9-M4)</f>
        <v>4</v>
      </c>
      <c r="O4" s="6">
        <v>4</v>
      </c>
      <c r="P4" s="3">
        <f t="shared" si="0"/>
        <v>5</v>
      </c>
      <c r="Q4" s="6">
        <v>5</v>
      </c>
      <c r="R4" s="3">
        <f t="shared" si="1"/>
        <v>4</v>
      </c>
      <c r="S4" s="11"/>
      <c r="T4" s="11"/>
      <c r="U4" s="11"/>
      <c r="V4" s="50" t="str">
        <f t="shared" si="2"/>
        <v>Builders</v>
      </c>
      <c r="W4" s="41">
        <f t="shared" si="3"/>
        <v>14</v>
      </c>
      <c r="X4" s="41">
        <f t="shared" si="4"/>
        <v>8</v>
      </c>
      <c r="Y4" s="41">
        <f t="shared" si="5"/>
        <v>6</v>
      </c>
      <c r="Z4" s="41">
        <f t="shared" si="6"/>
        <v>16</v>
      </c>
      <c r="AA4" s="53">
        <f>+(C4+E4+G4+I4+K4+M4+O4+Q4)+SUM(F3:F10)</f>
        <v>59</v>
      </c>
      <c r="AB4" s="54">
        <f t="shared" si="7"/>
        <v>75</v>
      </c>
      <c r="AC4" s="12">
        <f>+AB4+0.07</f>
        <v>75.07</v>
      </c>
      <c r="AD4">
        <f t="shared" si="8"/>
        <v>5</v>
      </c>
      <c r="AH4" s="41" t="str">
        <f aca="true" t="shared" si="18" ref="AH4:AH10">+IF(C4&gt;4,$B4,C$2)</f>
        <v>Alexandra</v>
      </c>
      <c r="AI4" s="41"/>
      <c r="AJ4" s="41" t="str">
        <f t="shared" si="9"/>
        <v>Builders</v>
      </c>
      <c r="AK4" s="41"/>
      <c r="AL4" s="41" t="str">
        <f aca="true" t="shared" si="19" ref="AL4:AL10">+IF(G4&gt;4,$B4,G$2)</f>
        <v>Builders</v>
      </c>
      <c r="AM4" s="41"/>
      <c r="AN4" s="41" t="str">
        <f aca="true" t="shared" si="20" ref="AN4:AN10">+IF(I4&gt;4,$B4,I$2)</f>
        <v>Green Monks</v>
      </c>
      <c r="AO4" s="41"/>
      <c r="AP4" s="41" t="str">
        <f aca="true" t="shared" si="21" ref="AP4:AP10">+IF(K4&gt;4,$B4,K$2)</f>
        <v>Builders</v>
      </c>
      <c r="AQ4" s="41"/>
      <c r="AR4" s="41" t="str">
        <f aca="true" t="shared" si="22" ref="AR4:AR10">+IF(M4&gt;4,$B4,M$2)</f>
        <v>Builders</v>
      </c>
      <c r="AS4" s="41"/>
      <c r="AT4" s="41" t="str">
        <f aca="true" t="shared" si="23" ref="AT4:AT10">+IF(O4&gt;4,$B4,O$2)</f>
        <v>PB CC</v>
      </c>
      <c r="AU4" s="41"/>
      <c r="AV4" s="41" t="str">
        <f aca="true" t="shared" si="24" ref="AV4:AV10">+IF(Q4&gt;4,$B4,Q$2)</f>
        <v>Builders</v>
      </c>
      <c r="AW4" s="9"/>
      <c r="AX4" s="9"/>
      <c r="AY4" s="9"/>
      <c r="AZ4" s="9"/>
      <c r="BA4" s="41" t="str">
        <f aca="true" t="shared" si="25" ref="BA4:BA10">IF(C4="","",AH4)</f>
        <v>Alexandra</v>
      </c>
      <c r="BB4" s="41"/>
      <c r="BC4" s="41">
        <f aca="true" t="shared" si="26" ref="BC4:BC10">IF(E4="","",AJ4)</f>
      </c>
      <c r="BD4" s="41"/>
      <c r="BE4" s="41" t="str">
        <f t="shared" si="10"/>
        <v>Builders</v>
      </c>
      <c r="BF4" s="41"/>
      <c r="BG4" s="41" t="str">
        <f t="shared" si="11"/>
        <v>Green Monks</v>
      </c>
      <c r="BH4" s="41"/>
      <c r="BI4" s="41" t="str">
        <f t="shared" si="12"/>
        <v>Builders</v>
      </c>
      <c r="BJ4" s="41"/>
      <c r="BK4" s="41" t="str">
        <f t="shared" si="13"/>
        <v>Builders</v>
      </c>
      <c r="BL4" s="41"/>
      <c r="BM4" s="41" t="str">
        <f t="shared" si="14"/>
        <v>PB CC</v>
      </c>
      <c r="BN4" s="41"/>
      <c r="BO4" s="41" t="str">
        <f t="shared" si="15"/>
        <v>Builders</v>
      </c>
      <c r="BQ4" s="9"/>
      <c r="BS4" s="41" t="str">
        <f aca="true" t="shared" si="27" ref="BS4:BS10">+IF(C4="","",$B4)</f>
        <v>Builders</v>
      </c>
      <c r="BT4" s="41" t="str">
        <f aca="true" t="shared" si="28" ref="BT4:BT10">+IF(D4="","",$C$2)</f>
        <v>Alexandra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Builders</v>
      </c>
      <c r="BX4" s="41" t="str">
        <f aca="true" t="shared" si="32" ref="BX4:BX10">+IF(H4="","",$G$2)</f>
        <v>BSCA</v>
      </c>
      <c r="BY4" s="41" t="str">
        <f aca="true" t="shared" si="33" ref="BY4:BY10">+IF(I4="","",$B4)</f>
        <v>Builders</v>
      </c>
      <c r="BZ4" s="41" t="str">
        <f aca="true" t="shared" si="34" ref="BZ4:BZ10">+IF(J4="","",$I$2)</f>
        <v>Green Monks</v>
      </c>
      <c r="CA4" s="41" t="str">
        <f aca="true" t="shared" si="35" ref="CA4:CA10">+IF(K4="","",$B4)</f>
        <v>Builders</v>
      </c>
      <c r="CB4" s="41" t="str">
        <f aca="true" t="shared" si="36" ref="CB4:CB10">+IF(L4="","",$K$2)</f>
        <v>Jokers</v>
      </c>
      <c r="CC4" s="41" t="str">
        <f aca="true" t="shared" si="37" ref="CC4:CC10">+IF(M4="","",$B4)</f>
        <v>Builders</v>
      </c>
      <c r="CD4" s="41" t="str">
        <f aca="true" t="shared" si="38" ref="CD4:CD10">+IF(N4="","",$M$2)</f>
        <v>Kitchener</v>
      </c>
      <c r="CE4" s="41" t="str">
        <f aca="true" t="shared" si="39" ref="CE4:CE10">+IF(O4="","",$B4)</f>
        <v>Builders</v>
      </c>
      <c r="CF4" s="41" t="str">
        <f aca="true" t="shared" si="40" ref="CF4:CF10">+IF(P4="","",$O$2)</f>
        <v>PB CC</v>
      </c>
      <c r="CG4" s="41" t="str">
        <f t="shared" si="16"/>
        <v>Builders</v>
      </c>
      <c r="CH4" s="41" t="str">
        <f aca="true" t="shared" si="41" ref="CH4:CH10">+IF(R4="","",$Q$2)</f>
        <v>PB RBL</v>
      </c>
    </row>
    <row r="5" spans="1:86" ht="19.5" customHeight="1" thickBot="1">
      <c r="A5" s="94"/>
      <c r="B5" s="33" t="s">
        <v>1</v>
      </c>
      <c r="C5" s="6">
        <v>5</v>
      </c>
      <c r="D5" s="3">
        <f t="shared" si="17"/>
        <v>4</v>
      </c>
      <c r="E5" s="6">
        <v>3</v>
      </c>
      <c r="F5" s="3">
        <f aca="true" t="shared" si="42" ref="F5:F10">+IF(E5="","",9-E5)</f>
        <v>6</v>
      </c>
      <c r="G5" s="7"/>
      <c r="H5" s="7"/>
      <c r="I5" s="6">
        <v>6</v>
      </c>
      <c r="J5" s="3">
        <f>+IF(I5="","",9-I5)</f>
        <v>3</v>
      </c>
      <c r="K5" s="6">
        <v>5</v>
      </c>
      <c r="L5" s="3">
        <f>+IF(K5="","",9-K5)</f>
        <v>4</v>
      </c>
      <c r="M5" s="6">
        <v>6</v>
      </c>
      <c r="N5" s="3">
        <f>+IF(M5="","",9-M5)</f>
        <v>3</v>
      </c>
      <c r="O5" s="6">
        <v>5</v>
      </c>
      <c r="P5" s="3">
        <f t="shared" si="0"/>
        <v>4</v>
      </c>
      <c r="Q5" s="6">
        <v>4</v>
      </c>
      <c r="R5" s="3">
        <f t="shared" si="1"/>
        <v>5</v>
      </c>
      <c r="S5" s="11"/>
      <c r="T5" s="11"/>
      <c r="U5" s="11"/>
      <c r="V5" s="50" t="str">
        <f t="shared" si="2"/>
        <v>BSCA</v>
      </c>
      <c r="W5" s="41">
        <f t="shared" si="3"/>
        <v>14</v>
      </c>
      <c r="X5" s="41">
        <f t="shared" si="4"/>
        <v>7</v>
      </c>
      <c r="Y5" s="41">
        <f t="shared" si="5"/>
        <v>7</v>
      </c>
      <c r="Z5" s="41">
        <f t="shared" si="6"/>
        <v>14</v>
      </c>
      <c r="AA5" s="53">
        <f>+(C5+E5+G5+I5+K5+M5+O5+Q5)+SUM(H3:H10)</f>
        <v>62</v>
      </c>
      <c r="AB5" s="54">
        <f t="shared" si="7"/>
        <v>76</v>
      </c>
      <c r="AC5" s="12">
        <f>+AB5+0.06</f>
        <v>76.06</v>
      </c>
      <c r="AD5">
        <f t="shared" si="8"/>
        <v>4</v>
      </c>
      <c r="AH5" s="41" t="str">
        <f t="shared" si="18"/>
        <v>BSCA</v>
      </c>
      <c r="AI5" s="41"/>
      <c r="AJ5" s="41" t="str">
        <f t="shared" si="9"/>
        <v>Builders</v>
      </c>
      <c r="AK5" s="41"/>
      <c r="AL5" s="41" t="str">
        <f t="shared" si="19"/>
        <v>BSCA</v>
      </c>
      <c r="AM5" s="41"/>
      <c r="AN5" s="41" t="str">
        <f t="shared" si="20"/>
        <v>BSCA</v>
      </c>
      <c r="AO5" s="41"/>
      <c r="AP5" s="41" t="str">
        <f t="shared" si="21"/>
        <v>BSCA</v>
      </c>
      <c r="AQ5" s="41"/>
      <c r="AR5" s="41" t="str">
        <f t="shared" si="22"/>
        <v>BSCA</v>
      </c>
      <c r="AS5" s="41"/>
      <c r="AT5" s="41" t="str">
        <f t="shared" si="23"/>
        <v>BSCA</v>
      </c>
      <c r="AU5" s="41"/>
      <c r="AV5" s="41" t="str">
        <f t="shared" si="24"/>
        <v>PB RBL</v>
      </c>
      <c r="AW5" s="9"/>
      <c r="AX5" s="9"/>
      <c r="AY5" s="9"/>
      <c r="AZ5" s="9"/>
      <c r="BA5" s="41" t="str">
        <f t="shared" si="25"/>
        <v>BSCA</v>
      </c>
      <c r="BB5" s="41"/>
      <c r="BC5" s="41" t="str">
        <f t="shared" si="26"/>
        <v>Builders</v>
      </c>
      <c r="BD5" s="41"/>
      <c r="BE5" s="41">
        <f t="shared" si="10"/>
      </c>
      <c r="BF5" s="41"/>
      <c r="BG5" s="41" t="str">
        <f t="shared" si="11"/>
        <v>BSCA</v>
      </c>
      <c r="BH5" s="41"/>
      <c r="BI5" s="41" t="str">
        <f t="shared" si="12"/>
        <v>BSCA</v>
      </c>
      <c r="BJ5" s="41"/>
      <c r="BK5" s="41" t="str">
        <f t="shared" si="13"/>
        <v>BSCA</v>
      </c>
      <c r="BL5" s="41"/>
      <c r="BM5" s="41" t="str">
        <f t="shared" si="14"/>
        <v>BSCA</v>
      </c>
      <c r="BN5" s="41"/>
      <c r="BO5" s="41" t="str">
        <f t="shared" si="15"/>
        <v>PB RBL</v>
      </c>
      <c r="BQ5" s="9"/>
      <c r="BS5" s="41" t="str">
        <f t="shared" si="27"/>
        <v>BSCA</v>
      </c>
      <c r="BT5" s="41" t="str">
        <f t="shared" si="28"/>
        <v>Alexandra</v>
      </c>
      <c r="BU5" s="41" t="str">
        <f t="shared" si="29"/>
        <v>BSCA</v>
      </c>
      <c r="BV5" s="41" t="str">
        <f t="shared" si="30"/>
        <v>Builders</v>
      </c>
      <c r="BW5" s="41">
        <f t="shared" si="31"/>
      </c>
      <c r="BX5" s="41">
        <f t="shared" si="32"/>
      </c>
      <c r="BY5" s="41" t="str">
        <f t="shared" si="33"/>
        <v>BSCA</v>
      </c>
      <c r="BZ5" s="41" t="str">
        <f t="shared" si="34"/>
        <v>Green Monks</v>
      </c>
      <c r="CA5" s="41" t="str">
        <f t="shared" si="35"/>
        <v>BSCA</v>
      </c>
      <c r="CB5" s="41" t="str">
        <f t="shared" si="36"/>
        <v>Jokers</v>
      </c>
      <c r="CC5" s="41" t="str">
        <f t="shared" si="37"/>
        <v>BSCA</v>
      </c>
      <c r="CD5" s="41" t="str">
        <f t="shared" si="38"/>
        <v>Kitchener</v>
      </c>
      <c r="CE5" s="41" t="str">
        <f t="shared" si="39"/>
        <v>BSCA</v>
      </c>
      <c r="CF5" s="41" t="str">
        <f t="shared" si="40"/>
        <v>PB CC</v>
      </c>
      <c r="CG5" s="41" t="str">
        <f t="shared" si="16"/>
        <v>BSCA</v>
      </c>
      <c r="CH5" s="41" t="str">
        <f t="shared" si="41"/>
        <v>PB RBL</v>
      </c>
    </row>
    <row r="6" spans="1:86" ht="19.5" customHeight="1" thickBot="1">
      <c r="A6" s="94"/>
      <c r="B6" s="33" t="s">
        <v>5</v>
      </c>
      <c r="C6" s="6">
        <v>6</v>
      </c>
      <c r="D6" s="3">
        <f t="shared" si="17"/>
        <v>3</v>
      </c>
      <c r="E6" s="6">
        <v>4</v>
      </c>
      <c r="F6" s="3">
        <f t="shared" si="42"/>
        <v>5</v>
      </c>
      <c r="G6" s="6">
        <v>6</v>
      </c>
      <c r="H6" s="3">
        <f>+IF(G6="","",9-G6)</f>
        <v>3</v>
      </c>
      <c r="I6" s="7"/>
      <c r="J6" s="7"/>
      <c r="K6" s="6">
        <v>6</v>
      </c>
      <c r="L6" s="3">
        <f>+IF(K6="","",9-K6)</f>
        <v>3</v>
      </c>
      <c r="M6" s="6">
        <v>7</v>
      </c>
      <c r="N6" s="3">
        <f>+IF(M6="","",9-M6)</f>
        <v>2</v>
      </c>
      <c r="O6" s="6">
        <v>3</v>
      </c>
      <c r="P6" s="3">
        <f t="shared" si="0"/>
        <v>6</v>
      </c>
      <c r="Q6" s="6">
        <v>4</v>
      </c>
      <c r="R6" s="3">
        <f t="shared" si="1"/>
        <v>5</v>
      </c>
      <c r="S6" s="11"/>
      <c r="T6" s="11"/>
      <c r="U6" s="11"/>
      <c r="V6" s="50" t="str">
        <f t="shared" si="2"/>
        <v>Green Monks</v>
      </c>
      <c r="W6" s="41">
        <f t="shared" si="3"/>
        <v>14</v>
      </c>
      <c r="X6" s="41">
        <f t="shared" si="4"/>
        <v>8</v>
      </c>
      <c r="Y6" s="41">
        <f t="shared" si="5"/>
        <v>6</v>
      </c>
      <c r="Z6" s="41">
        <f t="shared" si="6"/>
        <v>16</v>
      </c>
      <c r="AA6" s="53">
        <f>+(C6+E6+G6+I6+K6+M6+O6+Q6)+SUM(J3:J10)</f>
        <v>68</v>
      </c>
      <c r="AB6" s="54">
        <f t="shared" si="7"/>
        <v>84</v>
      </c>
      <c r="AC6" s="12">
        <f>+AB6+0.05</f>
        <v>84.05</v>
      </c>
      <c r="AD6">
        <f t="shared" si="8"/>
        <v>1</v>
      </c>
      <c r="AH6" s="41" t="str">
        <f t="shared" si="18"/>
        <v>Green Monks</v>
      </c>
      <c r="AI6" s="41"/>
      <c r="AJ6" s="41" t="str">
        <f t="shared" si="9"/>
        <v>Builders</v>
      </c>
      <c r="AK6" s="41"/>
      <c r="AL6" s="41" t="str">
        <f t="shared" si="19"/>
        <v>Green Monks</v>
      </c>
      <c r="AM6" s="41"/>
      <c r="AN6" s="41" t="str">
        <f t="shared" si="20"/>
        <v>Green Monks</v>
      </c>
      <c r="AO6" s="41"/>
      <c r="AP6" s="41" t="str">
        <f t="shared" si="21"/>
        <v>Green Monks</v>
      </c>
      <c r="AQ6" s="41"/>
      <c r="AR6" s="41" t="str">
        <f t="shared" si="22"/>
        <v>Green Monks</v>
      </c>
      <c r="AS6" s="41"/>
      <c r="AT6" s="41" t="str">
        <f t="shared" si="23"/>
        <v>PB CC</v>
      </c>
      <c r="AU6" s="41"/>
      <c r="AV6" s="41" t="str">
        <f t="shared" si="24"/>
        <v>PB RBL</v>
      </c>
      <c r="AW6" s="9"/>
      <c r="AX6" s="9"/>
      <c r="AY6" s="9"/>
      <c r="AZ6" s="9"/>
      <c r="BA6" s="41" t="str">
        <f t="shared" si="25"/>
        <v>Green Monks</v>
      </c>
      <c r="BB6" s="41"/>
      <c r="BC6" s="41" t="str">
        <f t="shared" si="26"/>
        <v>Builders</v>
      </c>
      <c r="BD6" s="41"/>
      <c r="BE6" s="41" t="str">
        <f t="shared" si="10"/>
        <v>Green Monks</v>
      </c>
      <c r="BF6" s="41"/>
      <c r="BG6" s="41">
        <f t="shared" si="11"/>
      </c>
      <c r="BH6" s="41"/>
      <c r="BI6" s="41" t="str">
        <f t="shared" si="12"/>
        <v>Green Monks</v>
      </c>
      <c r="BJ6" s="41"/>
      <c r="BK6" s="41" t="str">
        <f t="shared" si="13"/>
        <v>Green Monks</v>
      </c>
      <c r="BL6" s="41"/>
      <c r="BM6" s="41" t="str">
        <f t="shared" si="14"/>
        <v>PB CC</v>
      </c>
      <c r="BN6" s="41"/>
      <c r="BO6" s="41" t="str">
        <f t="shared" si="15"/>
        <v>PB RBL</v>
      </c>
      <c r="BQ6" s="9"/>
      <c r="BS6" s="41" t="str">
        <f t="shared" si="27"/>
        <v>Green Monks</v>
      </c>
      <c r="BT6" s="41" t="str">
        <f t="shared" si="28"/>
        <v>Alexandra</v>
      </c>
      <c r="BU6" s="41" t="str">
        <f t="shared" si="29"/>
        <v>Green Monks</v>
      </c>
      <c r="BV6" s="41" t="str">
        <f t="shared" si="30"/>
        <v>Builders</v>
      </c>
      <c r="BW6" s="41" t="str">
        <f t="shared" si="31"/>
        <v>Green Monks</v>
      </c>
      <c r="BX6" s="41" t="str">
        <f t="shared" si="32"/>
        <v>BSCA</v>
      </c>
      <c r="BY6" s="41">
        <f t="shared" si="33"/>
      </c>
      <c r="BZ6" s="41">
        <f t="shared" si="34"/>
      </c>
      <c r="CA6" s="41" t="str">
        <f t="shared" si="35"/>
        <v>Green Monks</v>
      </c>
      <c r="CB6" s="41" t="str">
        <f t="shared" si="36"/>
        <v>Jokers</v>
      </c>
      <c r="CC6" s="41" t="str">
        <f t="shared" si="37"/>
        <v>Green Monks</v>
      </c>
      <c r="CD6" s="41" t="str">
        <f t="shared" si="38"/>
        <v>Kitchener</v>
      </c>
      <c r="CE6" s="41" t="str">
        <f t="shared" si="39"/>
        <v>Green Monks</v>
      </c>
      <c r="CF6" s="41" t="str">
        <f t="shared" si="40"/>
        <v>PB CC</v>
      </c>
      <c r="CG6" s="41" t="str">
        <f t="shared" si="16"/>
        <v>Green Monks</v>
      </c>
      <c r="CH6" s="41" t="str">
        <f t="shared" si="41"/>
        <v>PB RBL</v>
      </c>
    </row>
    <row r="7" spans="1:86" ht="19.5" customHeight="1" thickBot="1">
      <c r="A7" s="94"/>
      <c r="B7" s="33" t="s">
        <v>25</v>
      </c>
      <c r="C7" s="6">
        <v>7</v>
      </c>
      <c r="D7" s="3">
        <f t="shared" si="17"/>
        <v>2</v>
      </c>
      <c r="E7" s="6">
        <v>6</v>
      </c>
      <c r="F7" s="3">
        <f t="shared" si="42"/>
        <v>3</v>
      </c>
      <c r="G7" s="6">
        <v>6</v>
      </c>
      <c r="H7" s="3">
        <f>+IF(G7="","",9-G7)</f>
        <v>3</v>
      </c>
      <c r="I7" s="6">
        <v>5</v>
      </c>
      <c r="J7" s="3">
        <f>+IF(I7="","",9-I7)</f>
        <v>4</v>
      </c>
      <c r="K7" s="39"/>
      <c r="L7" s="34"/>
      <c r="M7" s="6">
        <v>3</v>
      </c>
      <c r="N7" s="3">
        <f>+IF(M7="","",9-M7)</f>
        <v>6</v>
      </c>
      <c r="O7" s="6">
        <v>4</v>
      </c>
      <c r="P7" s="3">
        <f t="shared" si="0"/>
        <v>5</v>
      </c>
      <c r="Q7" s="6">
        <v>1</v>
      </c>
      <c r="R7" s="3">
        <f t="shared" si="1"/>
        <v>8</v>
      </c>
      <c r="S7" s="11"/>
      <c r="T7" s="11"/>
      <c r="U7" s="11"/>
      <c r="V7" s="50" t="str">
        <f t="shared" si="2"/>
        <v>Jokers</v>
      </c>
      <c r="W7" s="41">
        <f t="shared" si="3"/>
        <v>14</v>
      </c>
      <c r="X7" s="41">
        <f t="shared" si="4"/>
        <v>7</v>
      </c>
      <c r="Y7" s="41">
        <f t="shared" si="5"/>
        <v>7</v>
      </c>
      <c r="Z7" s="41">
        <f t="shared" si="6"/>
        <v>14</v>
      </c>
      <c r="AA7" s="53">
        <f>+(C7+E7+G7+I7+K7+M7+O7+Q7)+SUM(L3:L10)</f>
        <v>59</v>
      </c>
      <c r="AB7" s="54">
        <f t="shared" si="7"/>
        <v>73</v>
      </c>
      <c r="AC7" s="12">
        <f>+AB7+0.04</f>
        <v>73.04</v>
      </c>
      <c r="AD7">
        <f t="shared" si="8"/>
        <v>8</v>
      </c>
      <c r="AH7" s="41" t="str">
        <f t="shared" si="18"/>
        <v>Jokers</v>
      </c>
      <c r="AI7" s="41"/>
      <c r="AJ7" s="41" t="str">
        <f t="shared" si="9"/>
        <v>Jokers</v>
      </c>
      <c r="AK7" s="41"/>
      <c r="AL7" s="41" t="str">
        <f t="shared" si="19"/>
        <v>Jokers</v>
      </c>
      <c r="AM7" s="41"/>
      <c r="AN7" s="41" t="str">
        <f t="shared" si="20"/>
        <v>Jokers</v>
      </c>
      <c r="AO7" s="41"/>
      <c r="AP7" s="41" t="str">
        <f t="shared" si="21"/>
        <v>Jokers</v>
      </c>
      <c r="AQ7" s="41"/>
      <c r="AR7" s="41" t="str">
        <f t="shared" si="22"/>
        <v>Kitchener</v>
      </c>
      <c r="AS7" s="41"/>
      <c r="AT7" s="41" t="str">
        <f t="shared" si="23"/>
        <v>PB CC</v>
      </c>
      <c r="AU7" s="41"/>
      <c r="AV7" s="41" t="str">
        <f t="shared" si="24"/>
        <v>PB RBL</v>
      </c>
      <c r="AW7" s="9"/>
      <c r="AX7" s="9"/>
      <c r="AY7" s="9"/>
      <c r="AZ7" s="9"/>
      <c r="BA7" s="41" t="str">
        <f t="shared" si="25"/>
        <v>Jokers</v>
      </c>
      <c r="BB7" s="41"/>
      <c r="BC7" s="41" t="str">
        <f t="shared" si="26"/>
        <v>Jokers</v>
      </c>
      <c r="BD7" s="41"/>
      <c r="BE7" s="41" t="str">
        <f t="shared" si="10"/>
        <v>Jokers</v>
      </c>
      <c r="BF7" s="41"/>
      <c r="BG7" s="41" t="str">
        <f t="shared" si="11"/>
        <v>Jokers</v>
      </c>
      <c r="BH7" s="41"/>
      <c r="BI7" s="41">
        <f t="shared" si="12"/>
      </c>
      <c r="BJ7" s="41"/>
      <c r="BK7" s="41" t="str">
        <f t="shared" si="13"/>
        <v>Kitchener</v>
      </c>
      <c r="BL7" s="41"/>
      <c r="BM7" s="41" t="str">
        <f t="shared" si="14"/>
        <v>PB CC</v>
      </c>
      <c r="BN7" s="41"/>
      <c r="BO7" s="41" t="str">
        <f t="shared" si="15"/>
        <v>PB RBL</v>
      </c>
      <c r="BQ7" s="9"/>
      <c r="BS7" s="41" t="str">
        <f t="shared" si="27"/>
        <v>Jokers</v>
      </c>
      <c r="BT7" s="41" t="str">
        <f t="shared" si="28"/>
        <v>Alexandra</v>
      </c>
      <c r="BU7" s="41" t="str">
        <f t="shared" si="29"/>
        <v>Jokers</v>
      </c>
      <c r="BV7" s="41" t="str">
        <f t="shared" si="30"/>
        <v>Builders</v>
      </c>
      <c r="BW7" s="41" t="str">
        <f t="shared" si="31"/>
        <v>Jokers</v>
      </c>
      <c r="BX7" s="41" t="str">
        <f t="shared" si="32"/>
        <v>BSCA</v>
      </c>
      <c r="BY7" s="41" t="str">
        <f t="shared" si="33"/>
        <v>Jokers</v>
      </c>
      <c r="BZ7" s="41" t="str">
        <f t="shared" si="34"/>
        <v>Green Monks</v>
      </c>
      <c r="CA7" s="41">
        <f t="shared" si="35"/>
      </c>
      <c r="CB7" s="41">
        <f t="shared" si="36"/>
      </c>
      <c r="CC7" s="41" t="str">
        <f t="shared" si="37"/>
        <v>Jokers</v>
      </c>
      <c r="CD7" s="41" t="str">
        <f t="shared" si="38"/>
        <v>Kitchener</v>
      </c>
      <c r="CE7" s="41" t="str">
        <f t="shared" si="39"/>
        <v>Jokers</v>
      </c>
      <c r="CF7" s="41" t="str">
        <f t="shared" si="40"/>
        <v>PB CC</v>
      </c>
      <c r="CG7" s="41" t="str">
        <f t="shared" si="16"/>
        <v>Jokers</v>
      </c>
      <c r="CH7" s="41" t="str">
        <f t="shared" si="41"/>
        <v>PB RBL</v>
      </c>
    </row>
    <row r="8" spans="1:86" ht="19.5" customHeight="1" thickBot="1">
      <c r="A8" s="94"/>
      <c r="B8" s="33" t="s">
        <v>32</v>
      </c>
      <c r="C8" s="6">
        <v>2</v>
      </c>
      <c r="D8" s="3">
        <f t="shared" si="17"/>
        <v>7</v>
      </c>
      <c r="E8" s="6">
        <v>4</v>
      </c>
      <c r="F8" s="3">
        <f t="shared" si="42"/>
        <v>5</v>
      </c>
      <c r="G8" s="6">
        <v>5</v>
      </c>
      <c r="H8" s="3">
        <f>+IF(G8="","",9-G8)</f>
        <v>4</v>
      </c>
      <c r="I8" s="6">
        <v>6</v>
      </c>
      <c r="J8" s="3">
        <f>+IF(I8="","",9-I8)</f>
        <v>3</v>
      </c>
      <c r="K8" s="61">
        <v>7</v>
      </c>
      <c r="L8" s="3">
        <f>+IF(K8="","",9-K8)</f>
        <v>2</v>
      </c>
      <c r="M8" s="42"/>
      <c r="N8" s="42"/>
      <c r="O8" s="6">
        <v>5</v>
      </c>
      <c r="P8" s="3">
        <f t="shared" si="0"/>
        <v>4</v>
      </c>
      <c r="Q8" s="6">
        <v>2</v>
      </c>
      <c r="R8" s="3">
        <f t="shared" si="1"/>
        <v>7</v>
      </c>
      <c r="S8" s="11"/>
      <c r="T8" s="11"/>
      <c r="U8" s="11"/>
      <c r="V8" s="50" t="str">
        <f t="shared" si="2"/>
        <v>Kitchener</v>
      </c>
      <c r="W8" s="41">
        <f t="shared" si="3"/>
        <v>14</v>
      </c>
      <c r="X8" s="41">
        <f t="shared" si="4"/>
        <v>8</v>
      </c>
      <c r="Y8" s="41">
        <f t="shared" si="5"/>
        <v>6</v>
      </c>
      <c r="Z8" s="41">
        <f t="shared" si="6"/>
        <v>16</v>
      </c>
      <c r="AA8" s="53">
        <f>+(C8+E8+G8+I8+K8+M8+O8+Q8)+SUM(N3:N10)</f>
        <v>63</v>
      </c>
      <c r="AB8" s="54">
        <f t="shared" si="7"/>
        <v>79</v>
      </c>
      <c r="AC8" s="12">
        <f>+AB8+0.03</f>
        <v>79.03</v>
      </c>
      <c r="AD8">
        <f t="shared" si="8"/>
        <v>3</v>
      </c>
      <c r="AH8" s="41" t="str">
        <f t="shared" si="18"/>
        <v>Alexandra</v>
      </c>
      <c r="AI8" s="41"/>
      <c r="AJ8" s="41" t="str">
        <f t="shared" si="9"/>
        <v>Builders</v>
      </c>
      <c r="AK8" s="41"/>
      <c r="AL8" s="41" t="str">
        <f t="shared" si="19"/>
        <v>Kitchener</v>
      </c>
      <c r="AM8" s="41"/>
      <c r="AN8" s="41" t="str">
        <f t="shared" si="20"/>
        <v>Kitchener</v>
      </c>
      <c r="AO8" s="41"/>
      <c r="AP8" s="41" t="str">
        <f t="shared" si="21"/>
        <v>Kitchener</v>
      </c>
      <c r="AQ8" s="41"/>
      <c r="AR8" s="41" t="str">
        <f t="shared" si="22"/>
        <v>Kitchener</v>
      </c>
      <c r="AS8" s="41"/>
      <c r="AT8" s="41" t="str">
        <f t="shared" si="23"/>
        <v>Kitchener</v>
      </c>
      <c r="AU8" s="41"/>
      <c r="AV8" s="41" t="str">
        <f t="shared" si="24"/>
        <v>PB RBL</v>
      </c>
      <c r="AW8" s="9"/>
      <c r="AX8" s="9"/>
      <c r="AY8" s="9"/>
      <c r="AZ8" s="9"/>
      <c r="BA8" s="41" t="str">
        <f t="shared" si="25"/>
        <v>Alexandra</v>
      </c>
      <c r="BB8" s="41"/>
      <c r="BC8" s="51" t="str">
        <f t="shared" si="26"/>
        <v>Builders</v>
      </c>
      <c r="BD8" s="41"/>
      <c r="BE8" s="51" t="str">
        <f t="shared" si="10"/>
        <v>Kitchener</v>
      </c>
      <c r="BF8" s="41"/>
      <c r="BG8" s="51" t="str">
        <f t="shared" si="11"/>
        <v>Kitchener</v>
      </c>
      <c r="BH8" s="41"/>
      <c r="BI8" s="41" t="str">
        <f t="shared" si="12"/>
        <v>Kitchener</v>
      </c>
      <c r="BJ8" s="41"/>
      <c r="BK8" s="41">
        <f t="shared" si="13"/>
      </c>
      <c r="BL8" s="41"/>
      <c r="BM8" s="51" t="str">
        <f t="shared" si="14"/>
        <v>Kitchener</v>
      </c>
      <c r="BN8" s="41"/>
      <c r="BO8" s="51" t="str">
        <f t="shared" si="15"/>
        <v>PB RBL</v>
      </c>
      <c r="BQ8" s="9"/>
      <c r="BS8" s="41" t="str">
        <f t="shared" si="27"/>
        <v>Kitchener</v>
      </c>
      <c r="BT8" s="41" t="str">
        <f t="shared" si="28"/>
        <v>Alexandra</v>
      </c>
      <c r="BU8" s="41" t="str">
        <f t="shared" si="29"/>
        <v>Kitchener</v>
      </c>
      <c r="BV8" s="41" t="str">
        <f t="shared" si="30"/>
        <v>Builders</v>
      </c>
      <c r="BW8" s="41" t="str">
        <f t="shared" si="31"/>
        <v>Kitchener</v>
      </c>
      <c r="BX8" s="41" t="str">
        <f t="shared" si="32"/>
        <v>BSCA</v>
      </c>
      <c r="BY8" s="41" t="str">
        <f t="shared" si="33"/>
        <v>Kitchener</v>
      </c>
      <c r="BZ8" s="41" t="str">
        <f t="shared" si="34"/>
        <v>Green Monks</v>
      </c>
      <c r="CA8" s="41" t="str">
        <f t="shared" si="35"/>
        <v>Kitchener</v>
      </c>
      <c r="CB8" s="41" t="str">
        <f t="shared" si="36"/>
        <v>Jokers</v>
      </c>
      <c r="CC8" s="41">
        <f t="shared" si="37"/>
      </c>
      <c r="CD8" s="41">
        <f t="shared" si="38"/>
      </c>
      <c r="CE8" s="41" t="str">
        <f t="shared" si="39"/>
        <v>Kitchener</v>
      </c>
      <c r="CF8" s="41" t="str">
        <f t="shared" si="40"/>
        <v>PB CC</v>
      </c>
      <c r="CG8" s="41" t="str">
        <f t="shared" si="16"/>
        <v>Kitchener</v>
      </c>
      <c r="CH8" s="41" t="str">
        <f t="shared" si="41"/>
        <v>PB RBL</v>
      </c>
    </row>
    <row r="9" spans="1:86" ht="19.5" customHeight="1" thickBot="1">
      <c r="A9" s="94"/>
      <c r="B9" s="33" t="s">
        <v>35</v>
      </c>
      <c r="C9" s="6">
        <v>6</v>
      </c>
      <c r="D9" s="3">
        <f t="shared" si="17"/>
        <v>3</v>
      </c>
      <c r="E9" s="6">
        <v>5</v>
      </c>
      <c r="F9" s="3">
        <f t="shared" si="42"/>
        <v>4</v>
      </c>
      <c r="G9" s="6">
        <v>4</v>
      </c>
      <c r="H9" s="3">
        <f>+IF(G9="","",9-G9)</f>
        <v>5</v>
      </c>
      <c r="I9" s="6">
        <v>4</v>
      </c>
      <c r="J9" s="3">
        <f>+IF(I9="","",9-I9)</f>
        <v>5</v>
      </c>
      <c r="K9" s="40">
        <v>4</v>
      </c>
      <c r="L9" s="3">
        <f>+IF(K9="","",9-K9)</f>
        <v>5</v>
      </c>
      <c r="M9" s="62">
        <v>4</v>
      </c>
      <c r="N9" s="3">
        <f>+IF(M9="","",9-M9)</f>
        <v>5</v>
      </c>
      <c r="O9" s="38"/>
      <c r="P9" s="34"/>
      <c r="Q9" s="35">
        <v>3</v>
      </c>
      <c r="R9" s="36">
        <f t="shared" si="1"/>
        <v>6</v>
      </c>
      <c r="S9" s="11"/>
      <c r="T9" s="11"/>
      <c r="U9" s="11"/>
      <c r="V9" s="50" t="str">
        <f t="shared" si="2"/>
        <v>PB CC</v>
      </c>
      <c r="W9" s="41">
        <f t="shared" si="3"/>
        <v>14</v>
      </c>
      <c r="X9" s="41">
        <f t="shared" si="4"/>
        <v>6</v>
      </c>
      <c r="Y9" s="41">
        <f t="shared" si="5"/>
        <v>8</v>
      </c>
      <c r="Z9" s="41">
        <f t="shared" si="6"/>
        <v>12</v>
      </c>
      <c r="AA9" s="53">
        <f>+(C9+E9+G9+I9+K9+M9+O9+Q9)+SUM(P3:P10)</f>
        <v>62</v>
      </c>
      <c r="AB9" s="54">
        <f t="shared" si="7"/>
        <v>74</v>
      </c>
      <c r="AC9" s="12">
        <f>+AB9+0.02</f>
        <v>74.02</v>
      </c>
      <c r="AD9">
        <f t="shared" si="8"/>
        <v>6</v>
      </c>
      <c r="AH9" s="41" t="str">
        <f t="shared" si="18"/>
        <v>PB CC</v>
      </c>
      <c r="AI9" s="41"/>
      <c r="AJ9" s="41" t="str">
        <f t="shared" si="9"/>
        <v>PB CC</v>
      </c>
      <c r="AK9" s="41"/>
      <c r="AL9" s="41" t="str">
        <f t="shared" si="19"/>
        <v>BSCA</v>
      </c>
      <c r="AM9" s="41"/>
      <c r="AN9" s="41" t="str">
        <f t="shared" si="20"/>
        <v>Green Monks</v>
      </c>
      <c r="AO9" s="41"/>
      <c r="AP9" s="41" t="str">
        <f t="shared" si="21"/>
        <v>Jokers</v>
      </c>
      <c r="AQ9" s="41"/>
      <c r="AR9" s="41" t="str">
        <f t="shared" si="22"/>
        <v>Kitchener</v>
      </c>
      <c r="AS9" s="41"/>
      <c r="AT9" s="41" t="str">
        <f t="shared" si="23"/>
        <v>PB CC</v>
      </c>
      <c r="AU9" s="41"/>
      <c r="AV9" s="41" t="str">
        <f t="shared" si="24"/>
        <v>PB RBL</v>
      </c>
      <c r="AW9" s="9"/>
      <c r="AX9" s="9"/>
      <c r="AY9" s="9"/>
      <c r="AZ9" s="9"/>
      <c r="BA9" s="41" t="str">
        <f t="shared" si="25"/>
        <v>PB CC</v>
      </c>
      <c r="BB9" s="41"/>
      <c r="BC9" s="41" t="str">
        <f t="shared" si="26"/>
        <v>PB CC</v>
      </c>
      <c r="BD9" s="41"/>
      <c r="BE9" s="41" t="str">
        <f t="shared" si="10"/>
        <v>BSCA</v>
      </c>
      <c r="BF9" s="41"/>
      <c r="BG9" s="41" t="str">
        <f t="shared" si="11"/>
        <v>Green Monks</v>
      </c>
      <c r="BH9" s="41"/>
      <c r="BI9" s="41" t="str">
        <f t="shared" si="12"/>
        <v>Jokers</v>
      </c>
      <c r="BJ9" s="41"/>
      <c r="BK9" s="41" t="str">
        <f t="shared" si="13"/>
        <v>Kitchener</v>
      </c>
      <c r="BL9" s="41"/>
      <c r="BM9" s="51">
        <f t="shared" si="14"/>
      </c>
      <c r="BN9" s="41"/>
      <c r="BO9" s="51" t="str">
        <f t="shared" si="15"/>
        <v>PB RBL</v>
      </c>
      <c r="BQ9" s="9"/>
      <c r="BS9" s="41" t="str">
        <f t="shared" si="27"/>
        <v>PB CC</v>
      </c>
      <c r="BT9" s="41" t="str">
        <f t="shared" si="28"/>
        <v>Alexandra</v>
      </c>
      <c r="BU9" s="41" t="str">
        <f t="shared" si="29"/>
        <v>PB CC</v>
      </c>
      <c r="BV9" s="41" t="str">
        <f t="shared" si="30"/>
        <v>Builders</v>
      </c>
      <c r="BW9" s="41" t="str">
        <f t="shared" si="31"/>
        <v>PB CC</v>
      </c>
      <c r="BX9" s="41" t="str">
        <f t="shared" si="32"/>
        <v>BSCA</v>
      </c>
      <c r="BY9" s="41" t="str">
        <f t="shared" si="33"/>
        <v>PB CC</v>
      </c>
      <c r="BZ9" s="41" t="str">
        <f t="shared" si="34"/>
        <v>Green Monks</v>
      </c>
      <c r="CA9" s="41" t="str">
        <f t="shared" si="35"/>
        <v>PB CC</v>
      </c>
      <c r="CB9" s="41" t="str">
        <f t="shared" si="36"/>
        <v>Jokers</v>
      </c>
      <c r="CC9" s="41" t="str">
        <f t="shared" si="37"/>
        <v>PB CC</v>
      </c>
      <c r="CD9" s="41" t="str">
        <f t="shared" si="38"/>
        <v>Kitchener</v>
      </c>
      <c r="CE9" s="41">
        <f t="shared" si="39"/>
      </c>
      <c r="CF9" s="41">
        <f t="shared" si="40"/>
      </c>
      <c r="CG9" s="41" t="str">
        <f t="shared" si="16"/>
        <v>PB CC</v>
      </c>
      <c r="CH9" s="41" t="str">
        <f t="shared" si="41"/>
        <v>PB RBL</v>
      </c>
    </row>
    <row r="10" spans="1:88" s="2" customFormat="1" ht="19.5" customHeight="1" thickBot="1">
      <c r="A10" s="95"/>
      <c r="B10" s="33" t="s">
        <v>52</v>
      </c>
      <c r="C10" s="6">
        <v>2</v>
      </c>
      <c r="D10" s="3">
        <f t="shared" si="17"/>
        <v>7</v>
      </c>
      <c r="E10" s="6">
        <v>4</v>
      </c>
      <c r="F10" s="3">
        <f t="shared" si="42"/>
        <v>5</v>
      </c>
      <c r="G10" s="6">
        <v>4</v>
      </c>
      <c r="H10" s="3">
        <f>+IF(G10="","",9-G10)</f>
        <v>5</v>
      </c>
      <c r="I10" s="6">
        <v>4</v>
      </c>
      <c r="J10" s="3">
        <f>+IF(I10="","",9-I10)</f>
        <v>5</v>
      </c>
      <c r="K10" s="6">
        <v>4</v>
      </c>
      <c r="L10" s="3">
        <f>+IF(K10="","",9-K10)</f>
        <v>5</v>
      </c>
      <c r="M10" s="40">
        <v>4</v>
      </c>
      <c r="N10" s="3">
        <f>+IF(M10="","",9-M10)</f>
        <v>5</v>
      </c>
      <c r="O10" s="37">
        <v>4</v>
      </c>
      <c r="P10" s="3">
        <f>+IF(O10="","",9-O10)</f>
        <v>5</v>
      </c>
      <c r="Q10" s="8"/>
      <c r="R10" s="4">
        <f>+IF(Q10&gt;0,9-Q10,"")</f>
      </c>
      <c r="S10" s="11"/>
      <c r="T10" s="11"/>
      <c r="U10" s="11"/>
      <c r="V10" s="50" t="str">
        <f t="shared" si="2"/>
        <v>PB RBL</v>
      </c>
      <c r="W10" s="41">
        <f t="shared" si="3"/>
        <v>14</v>
      </c>
      <c r="X10" s="41">
        <f t="shared" si="4"/>
        <v>5</v>
      </c>
      <c r="Y10" s="41">
        <f t="shared" si="5"/>
        <v>9</v>
      </c>
      <c r="Z10" s="41">
        <f t="shared" si="6"/>
        <v>10</v>
      </c>
      <c r="AA10" s="53">
        <f>+(C10+E10+G10+I10+K10+M10+O10+Q10)+SUM(R3:R10)</f>
        <v>64</v>
      </c>
      <c r="AB10" s="54">
        <f t="shared" si="7"/>
        <v>74</v>
      </c>
      <c r="AC10" s="49">
        <f>+AB10+0.0001</f>
        <v>74.0001</v>
      </c>
      <c r="AD10" s="9">
        <f t="shared" si="8"/>
        <v>7</v>
      </c>
      <c r="AE10" s="9"/>
      <c r="AF10" s="13"/>
      <c r="AG10" s="13"/>
      <c r="AH10" s="41" t="str">
        <f t="shared" si="18"/>
        <v>Alexandra</v>
      </c>
      <c r="AI10" s="41"/>
      <c r="AJ10" s="41" t="str">
        <f t="shared" si="9"/>
        <v>Builders</v>
      </c>
      <c r="AK10" s="41"/>
      <c r="AL10" s="41" t="str">
        <f t="shared" si="19"/>
        <v>BSCA</v>
      </c>
      <c r="AM10" s="41"/>
      <c r="AN10" s="41" t="str">
        <f t="shared" si="20"/>
        <v>Green Monks</v>
      </c>
      <c r="AO10" s="41"/>
      <c r="AP10" s="41" t="str">
        <f t="shared" si="21"/>
        <v>Jokers</v>
      </c>
      <c r="AQ10" s="41"/>
      <c r="AR10" s="41" t="str">
        <f t="shared" si="22"/>
        <v>Kitchener</v>
      </c>
      <c r="AS10" s="41"/>
      <c r="AT10" s="41" t="str">
        <f t="shared" si="23"/>
        <v>PB CC</v>
      </c>
      <c r="AU10" s="41"/>
      <c r="AV10" s="41" t="str">
        <f t="shared" si="24"/>
        <v>PB RBL</v>
      </c>
      <c r="AW10" s="9"/>
      <c r="AX10" s="9"/>
      <c r="AY10" s="9"/>
      <c r="AZ10" s="13"/>
      <c r="BA10" s="41" t="str">
        <f t="shared" si="25"/>
        <v>Alexandra</v>
      </c>
      <c r="BB10" s="41"/>
      <c r="BC10" s="41" t="str">
        <f t="shared" si="26"/>
        <v>Builders</v>
      </c>
      <c r="BD10" s="41"/>
      <c r="BE10" s="41" t="str">
        <f t="shared" si="10"/>
        <v>BSCA</v>
      </c>
      <c r="BF10" s="41"/>
      <c r="BG10" s="41" t="str">
        <f t="shared" si="11"/>
        <v>Green Monks</v>
      </c>
      <c r="BH10" s="41"/>
      <c r="BI10" s="41" t="str">
        <f t="shared" si="12"/>
        <v>Jokers</v>
      </c>
      <c r="BJ10" s="41"/>
      <c r="BK10" s="41" t="str">
        <f t="shared" si="13"/>
        <v>Kitchener</v>
      </c>
      <c r="BL10" s="41"/>
      <c r="BM10" s="51" t="str">
        <f t="shared" si="14"/>
        <v>PB CC</v>
      </c>
      <c r="BN10" s="41"/>
      <c r="BO10" s="51">
        <f t="shared" si="15"/>
      </c>
      <c r="BP10" s="9"/>
      <c r="BQ10" s="9"/>
      <c r="BR10" s="13"/>
      <c r="BS10" s="41" t="str">
        <f t="shared" si="27"/>
        <v>PB RBL</v>
      </c>
      <c r="BT10" s="41" t="str">
        <f t="shared" si="28"/>
        <v>Alexandra</v>
      </c>
      <c r="BU10" s="41" t="str">
        <f t="shared" si="29"/>
        <v>PB RBL</v>
      </c>
      <c r="BV10" s="41" t="str">
        <f t="shared" si="30"/>
        <v>Builders</v>
      </c>
      <c r="BW10" s="41" t="str">
        <f t="shared" si="31"/>
        <v>PB RBL</v>
      </c>
      <c r="BX10" s="41" t="str">
        <f t="shared" si="32"/>
        <v>BSCA</v>
      </c>
      <c r="BY10" s="41" t="str">
        <f t="shared" si="33"/>
        <v>PB RBL</v>
      </c>
      <c r="BZ10" s="41" t="str">
        <f t="shared" si="34"/>
        <v>Green Monks</v>
      </c>
      <c r="CA10" s="41" t="str">
        <f t="shared" si="35"/>
        <v>PB RBL</v>
      </c>
      <c r="CB10" s="41" t="str">
        <f t="shared" si="36"/>
        <v>Jokers</v>
      </c>
      <c r="CC10" s="41" t="str">
        <f t="shared" si="37"/>
        <v>PB RBL</v>
      </c>
      <c r="CD10" s="41" t="str">
        <f t="shared" si="38"/>
        <v>Kitchener</v>
      </c>
      <c r="CE10" s="41" t="str">
        <f t="shared" si="39"/>
        <v>PB RBL</v>
      </c>
      <c r="CF10" s="41" t="str">
        <f t="shared" si="40"/>
        <v>PB CC</v>
      </c>
      <c r="CG10" s="41">
        <f t="shared" si="16"/>
      </c>
      <c r="CH10" s="41">
        <f t="shared" si="41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20</v>
      </c>
      <c r="C12" s="22"/>
      <c r="D12" s="22"/>
      <c r="F12" s="55" t="s">
        <v>21</v>
      </c>
      <c r="G12" s="30"/>
      <c r="H12" s="31"/>
      <c r="N12" s="60" t="s">
        <v>26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16" t="s">
        <v>75</v>
      </c>
      <c r="O13" s="117"/>
      <c r="P13" s="118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 t="str">
        <f>IF($AD$6=$V14,$V6,"")</f>
        <v>Green Monks</v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Green Monks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9" t="s">
        <v>49</v>
      </c>
      <c r="B15" s="120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0"/>
      <c r="R15" s="25"/>
      <c r="S15" s="25"/>
      <c r="T15" s="25"/>
      <c r="U15" s="47"/>
      <c r="V15" s="5">
        <v>2</v>
      </c>
      <c r="W15" s="5" t="str">
        <f>IF($AD3=$V15,$V3,"")</f>
        <v>Alexandra</v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Alexandra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21"/>
      <c r="B16" s="122"/>
      <c r="C16" s="110" t="s">
        <v>9</v>
      </c>
      <c r="D16" s="111"/>
      <c r="E16" s="106" t="s">
        <v>16</v>
      </c>
      <c r="F16" s="111"/>
      <c r="G16" s="106" t="s">
        <v>11</v>
      </c>
      <c r="H16" s="111"/>
      <c r="I16" s="106" t="s">
        <v>27</v>
      </c>
      <c r="J16" s="107"/>
      <c r="K16" s="108" t="s">
        <v>28</v>
      </c>
      <c r="L16" s="109"/>
      <c r="M16" s="115" t="s">
        <v>29</v>
      </c>
      <c r="N16" s="101"/>
      <c r="O16" s="100" t="s">
        <v>13</v>
      </c>
      <c r="P16" s="101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 t="str">
        <f>IF($AD8=$V16,$V8,"")</f>
        <v>Kitchener</v>
      </c>
      <c r="AC16" s="5">
        <f>IF($AD9=$V16,$V9,"")</f>
      </c>
      <c r="AD16" s="5">
        <f>IF($AD10=$V16,$V10,"")</f>
      </c>
      <c r="AE16" s="5" t="str">
        <f t="shared" si="43"/>
        <v>Kitchener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58" t="str">
        <f aca="true" t="shared" si="44" ref="B17:B24">+AE14</f>
        <v>Green Monks</v>
      </c>
      <c r="C17" s="98">
        <f aca="true" t="shared" si="45" ref="C17:C24">+AE23</f>
        <v>14</v>
      </c>
      <c r="D17" s="98"/>
      <c r="E17" s="98">
        <f aca="true" t="shared" si="46" ref="E17:E24">+AE33</f>
        <v>8</v>
      </c>
      <c r="F17" s="98"/>
      <c r="G17" s="98">
        <f aca="true" t="shared" si="47" ref="G17:G24">+C17-E17</f>
        <v>6</v>
      </c>
      <c r="H17" s="98"/>
      <c r="I17" s="98">
        <f aca="true" t="shared" si="48" ref="I17:I24">+AE43</f>
        <v>68</v>
      </c>
      <c r="J17" s="98"/>
      <c r="K17" s="98">
        <f aca="true" t="shared" si="49" ref="K17:K24">+C17*9-I17</f>
        <v>58</v>
      </c>
      <c r="L17" s="102"/>
      <c r="M17" s="98">
        <f aca="true" t="shared" si="50" ref="M17:M24">+I17-K17</f>
        <v>10</v>
      </c>
      <c r="N17" s="98"/>
      <c r="O17" s="98">
        <f aca="true" t="shared" si="51" ref="O17:O24">+E17*2+I17</f>
        <v>84</v>
      </c>
      <c r="P17" s="102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 t="str">
        <f>IF($AD5=$V17,$V5,"")</f>
        <v>BSCA</v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BSCA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58" t="str">
        <f t="shared" si="44"/>
        <v>Alexandra</v>
      </c>
      <c r="C18" s="98">
        <f t="shared" si="45"/>
        <v>14</v>
      </c>
      <c r="D18" s="98"/>
      <c r="E18" s="98">
        <f t="shared" si="46"/>
        <v>7</v>
      </c>
      <c r="F18" s="98"/>
      <c r="G18" s="98">
        <f t="shared" si="47"/>
        <v>7</v>
      </c>
      <c r="H18" s="98"/>
      <c r="I18" s="98">
        <f t="shared" si="48"/>
        <v>67</v>
      </c>
      <c r="J18" s="98"/>
      <c r="K18" s="98">
        <f t="shared" si="49"/>
        <v>59</v>
      </c>
      <c r="L18" s="102"/>
      <c r="M18" s="98">
        <f t="shared" si="50"/>
        <v>8</v>
      </c>
      <c r="N18" s="98"/>
      <c r="O18" s="98">
        <f t="shared" si="51"/>
        <v>81</v>
      </c>
      <c r="P18" s="102"/>
      <c r="Q18" s="43"/>
      <c r="R18"/>
      <c r="S18" s="48"/>
      <c r="T18" s="48"/>
      <c r="U18" s="47"/>
      <c r="V18" s="5">
        <v>5</v>
      </c>
      <c r="W18" s="5">
        <f>IF($AD3=$V18,$V3,"")</f>
      </c>
      <c r="X18" s="5" t="str">
        <f>IF($AD4=$V18,$V4,"")</f>
        <v>Builders</v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Builders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9">
        <v>3</v>
      </c>
      <c r="B19" s="58" t="str">
        <f t="shared" si="44"/>
        <v>Kitchener</v>
      </c>
      <c r="C19" s="97">
        <f t="shared" si="45"/>
        <v>14</v>
      </c>
      <c r="D19" s="97"/>
      <c r="E19" s="97">
        <f t="shared" si="46"/>
        <v>8</v>
      </c>
      <c r="F19" s="97"/>
      <c r="G19" s="97">
        <f t="shared" si="47"/>
        <v>6</v>
      </c>
      <c r="H19" s="97"/>
      <c r="I19" s="97">
        <f t="shared" si="48"/>
        <v>63</v>
      </c>
      <c r="J19" s="97"/>
      <c r="K19" s="97">
        <f t="shared" si="49"/>
        <v>63</v>
      </c>
      <c r="L19" s="103"/>
      <c r="M19" s="97">
        <f t="shared" si="50"/>
        <v>0</v>
      </c>
      <c r="N19" s="97"/>
      <c r="O19" s="97">
        <f t="shared" si="51"/>
        <v>79</v>
      </c>
      <c r="P19" s="103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 t="str">
        <f>IF($AD9=$V19,$V9,"")</f>
        <v>PB CC</v>
      </c>
      <c r="AD19" s="5">
        <f>IF($AD10=$V19,$V10,"")</f>
      </c>
      <c r="AE19" s="5" t="str">
        <f t="shared" si="43"/>
        <v>PB CC</v>
      </c>
      <c r="AF19" s="5"/>
      <c r="AG19" s="5"/>
      <c r="AH19" s="5"/>
      <c r="AI19" s="5"/>
      <c r="AJ19" s="5"/>
      <c r="BO19"/>
      <c r="BQ19" s="9"/>
    </row>
    <row r="20" spans="1:69" ht="17.25" thickBot="1">
      <c r="A20" s="59">
        <v>4</v>
      </c>
      <c r="B20" s="58" t="str">
        <f t="shared" si="44"/>
        <v>BSCA</v>
      </c>
      <c r="C20" s="97">
        <f t="shared" si="45"/>
        <v>14</v>
      </c>
      <c r="D20" s="97"/>
      <c r="E20" s="97">
        <f t="shared" si="46"/>
        <v>7</v>
      </c>
      <c r="F20" s="97"/>
      <c r="G20" s="97">
        <f t="shared" si="47"/>
        <v>7</v>
      </c>
      <c r="H20" s="97"/>
      <c r="I20" s="97">
        <f t="shared" si="48"/>
        <v>62</v>
      </c>
      <c r="J20" s="97"/>
      <c r="K20" s="97">
        <f t="shared" si="49"/>
        <v>64</v>
      </c>
      <c r="L20" s="103"/>
      <c r="M20" s="97">
        <f t="shared" si="50"/>
        <v>-2</v>
      </c>
      <c r="N20" s="97"/>
      <c r="O20" s="97">
        <f t="shared" si="51"/>
        <v>76</v>
      </c>
      <c r="P20" s="103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 t="str">
        <f>IF($AD10=$V20,$V10,"")</f>
        <v>PB RBL</v>
      </c>
      <c r="AE20" s="5" t="str">
        <f t="shared" si="43"/>
        <v>PB RBL</v>
      </c>
      <c r="AF20" s="5"/>
      <c r="AG20" s="5"/>
      <c r="AH20" s="5"/>
      <c r="AI20" s="5"/>
      <c r="AJ20" s="5"/>
      <c r="BO20"/>
      <c r="BQ20" s="9"/>
    </row>
    <row r="21" spans="1:69" ht="17.25" thickBot="1">
      <c r="A21" s="59">
        <v>5</v>
      </c>
      <c r="B21" s="58" t="str">
        <f t="shared" si="44"/>
        <v>Builders</v>
      </c>
      <c r="C21" s="97">
        <f t="shared" si="45"/>
        <v>14</v>
      </c>
      <c r="D21" s="97"/>
      <c r="E21" s="97">
        <f t="shared" si="46"/>
        <v>8</v>
      </c>
      <c r="F21" s="97"/>
      <c r="G21" s="97">
        <f t="shared" si="47"/>
        <v>6</v>
      </c>
      <c r="H21" s="97"/>
      <c r="I21" s="97">
        <f t="shared" si="48"/>
        <v>59</v>
      </c>
      <c r="J21" s="97"/>
      <c r="K21" s="97">
        <f t="shared" si="49"/>
        <v>67</v>
      </c>
      <c r="L21" s="97"/>
      <c r="M21" s="97">
        <f t="shared" si="50"/>
        <v>-8</v>
      </c>
      <c r="N21" s="97"/>
      <c r="O21" s="97">
        <f t="shared" si="51"/>
        <v>75</v>
      </c>
      <c r="P21" s="97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 t="str">
        <f>IF($AD7=$V21,$V7,"")</f>
        <v>Jokers</v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Jokers</v>
      </c>
      <c r="AF21" s="5"/>
      <c r="AG21" s="5"/>
      <c r="AH21" s="5"/>
      <c r="AI21" s="5"/>
      <c r="AJ21" s="5"/>
      <c r="BO21"/>
      <c r="BQ21" s="9"/>
    </row>
    <row r="22" spans="1:69" ht="17.25" thickBot="1">
      <c r="A22" s="59">
        <v>6</v>
      </c>
      <c r="B22" s="58" t="str">
        <f t="shared" si="44"/>
        <v>PB CC</v>
      </c>
      <c r="C22" s="98">
        <f t="shared" si="45"/>
        <v>14</v>
      </c>
      <c r="D22" s="98"/>
      <c r="E22" s="98">
        <f t="shared" si="46"/>
        <v>6</v>
      </c>
      <c r="F22" s="98"/>
      <c r="G22" s="98">
        <f t="shared" si="47"/>
        <v>8</v>
      </c>
      <c r="H22" s="98"/>
      <c r="I22" s="98">
        <f t="shared" si="48"/>
        <v>62</v>
      </c>
      <c r="J22" s="98"/>
      <c r="K22" s="98">
        <f t="shared" si="49"/>
        <v>64</v>
      </c>
      <c r="L22" s="98"/>
      <c r="M22" s="98">
        <f t="shared" si="50"/>
        <v>-2</v>
      </c>
      <c r="N22" s="98"/>
      <c r="O22" s="98">
        <f t="shared" si="51"/>
        <v>74</v>
      </c>
      <c r="P22" s="98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58" t="str">
        <f t="shared" si="44"/>
        <v>PB RBL</v>
      </c>
      <c r="C23" s="99">
        <f t="shared" si="45"/>
        <v>14</v>
      </c>
      <c r="D23" s="99"/>
      <c r="E23" s="99">
        <f t="shared" si="46"/>
        <v>5</v>
      </c>
      <c r="F23" s="99"/>
      <c r="G23" s="99">
        <f t="shared" si="47"/>
        <v>9</v>
      </c>
      <c r="H23" s="99"/>
      <c r="I23" s="99">
        <f t="shared" si="48"/>
        <v>64</v>
      </c>
      <c r="J23" s="99"/>
      <c r="K23" s="99">
        <f t="shared" si="49"/>
        <v>62</v>
      </c>
      <c r="L23" s="99"/>
      <c r="M23" s="99">
        <f t="shared" si="50"/>
        <v>2</v>
      </c>
      <c r="N23" s="99"/>
      <c r="O23" s="99">
        <f t="shared" si="51"/>
        <v>74</v>
      </c>
      <c r="P23" s="99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  <v>14</v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14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58" t="str">
        <f t="shared" si="44"/>
        <v>Jokers</v>
      </c>
      <c r="C24" s="99">
        <f t="shared" si="45"/>
        <v>14</v>
      </c>
      <c r="D24" s="99"/>
      <c r="E24" s="99">
        <f t="shared" si="46"/>
        <v>7</v>
      </c>
      <c r="F24" s="99"/>
      <c r="G24" s="99">
        <f t="shared" si="47"/>
        <v>7</v>
      </c>
      <c r="H24" s="99"/>
      <c r="I24" s="99">
        <f t="shared" si="48"/>
        <v>59</v>
      </c>
      <c r="J24" s="99"/>
      <c r="K24" s="99">
        <f t="shared" si="49"/>
        <v>67</v>
      </c>
      <c r="L24" s="99"/>
      <c r="M24" s="99">
        <f t="shared" si="50"/>
        <v>-8</v>
      </c>
      <c r="N24" s="99"/>
      <c r="O24" s="99">
        <f t="shared" si="51"/>
        <v>73</v>
      </c>
      <c r="P24" s="99"/>
      <c r="Q24" s="56"/>
      <c r="V24" s="5">
        <v>2</v>
      </c>
      <c r="W24" s="5">
        <f t="shared" si="52"/>
        <v>14</v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14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  <v>14</v>
      </c>
      <c r="AC25" s="5">
        <f t="shared" si="58"/>
      </c>
      <c r="AD25" s="5">
        <f t="shared" si="59"/>
      </c>
      <c r="AE25" s="5">
        <f t="shared" si="60"/>
        <v>14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  <v>14</v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14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  <v>14</v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14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</c>
      <c r="AB28" s="5">
        <f t="shared" si="57"/>
      </c>
      <c r="AC28" s="5">
        <f t="shared" si="58"/>
        <v>14</v>
      </c>
      <c r="AD28" s="5">
        <f t="shared" si="59"/>
      </c>
      <c r="AE28" s="5">
        <f t="shared" si="60"/>
        <v>14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  <v>14</v>
      </c>
      <c r="AE29" s="5">
        <f t="shared" si="60"/>
        <v>14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  <v>14</v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14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  <v>8</v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8</v>
      </c>
      <c r="BO33"/>
      <c r="BQ33" s="9"/>
    </row>
    <row r="34" spans="22:69" ht="12.75">
      <c r="V34" s="5">
        <v>2</v>
      </c>
      <c r="W34" s="5">
        <f t="shared" si="61"/>
        <v>7</v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7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  <v>8</v>
      </c>
      <c r="AC35" s="5">
        <f t="shared" si="67"/>
      </c>
      <c r="AD35" s="5">
        <f t="shared" si="68"/>
      </c>
      <c r="AE35" s="5">
        <f t="shared" si="69"/>
        <v>8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  <v>7</v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7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  <v>8</v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8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</c>
      <c r="AB38" s="5">
        <f t="shared" si="66"/>
      </c>
      <c r="AC38" s="5">
        <f t="shared" si="67"/>
        <v>6</v>
      </c>
      <c r="AD38" s="5">
        <f t="shared" si="68"/>
      </c>
      <c r="AE38" s="5">
        <f t="shared" si="69"/>
        <v>6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  <v>5</v>
      </c>
      <c r="AE39" s="5">
        <f t="shared" si="69"/>
        <v>5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  <v>7</v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7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  <v>68</v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68</v>
      </c>
      <c r="BO43"/>
      <c r="BQ43" s="9"/>
    </row>
    <row r="44" spans="22:69" ht="12.75">
      <c r="V44" s="5">
        <v>2</v>
      </c>
      <c r="W44" s="5">
        <f t="shared" si="70"/>
        <v>67</v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67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  <v>63</v>
      </c>
      <c r="AC45" s="5">
        <f t="shared" si="76"/>
      </c>
      <c r="AD45" s="5">
        <f t="shared" si="77"/>
      </c>
      <c r="AE45" s="5">
        <f t="shared" si="78"/>
        <v>63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  <v>62</v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62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  <v>59</v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59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</c>
      <c r="AB48" s="5">
        <f t="shared" si="75"/>
      </c>
      <c r="AC48" s="5">
        <f t="shared" si="76"/>
        <v>62</v>
      </c>
      <c r="AD48" s="5">
        <f t="shared" si="77"/>
      </c>
      <c r="AE48" s="5">
        <f t="shared" si="78"/>
        <v>62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  <v>64</v>
      </c>
      <c r="AE49" s="5">
        <f t="shared" si="78"/>
        <v>64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  <v>59</v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59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Q2:R2"/>
    <mergeCell ref="C24:D24"/>
    <mergeCell ref="E24:F24"/>
    <mergeCell ref="G24:H24"/>
    <mergeCell ref="I24:J24"/>
    <mergeCell ref="K24:L24"/>
    <mergeCell ref="M24:N24"/>
    <mergeCell ref="O24:P24"/>
    <mergeCell ref="C22:D22"/>
    <mergeCell ref="G22:H22"/>
    <mergeCell ref="I22:J22"/>
    <mergeCell ref="C23:D23"/>
    <mergeCell ref="E23:F23"/>
    <mergeCell ref="G23:H23"/>
    <mergeCell ref="I23:J23"/>
    <mergeCell ref="E22:F22"/>
    <mergeCell ref="G21:H21"/>
    <mergeCell ref="I20:J20"/>
    <mergeCell ref="G20:H20"/>
    <mergeCell ref="C21:D21"/>
    <mergeCell ref="E21:F21"/>
    <mergeCell ref="I21:J21"/>
    <mergeCell ref="C19:D19"/>
    <mergeCell ref="E19:F19"/>
    <mergeCell ref="E20:F20"/>
    <mergeCell ref="C20:D20"/>
    <mergeCell ref="C17:D17"/>
    <mergeCell ref="E17:F17"/>
    <mergeCell ref="G17:H17"/>
    <mergeCell ref="C18:D18"/>
    <mergeCell ref="E18:F18"/>
    <mergeCell ref="G18:H18"/>
    <mergeCell ref="I18:J18"/>
    <mergeCell ref="I19:J19"/>
    <mergeCell ref="G19:H19"/>
    <mergeCell ref="I17:J17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C1:R1"/>
    <mergeCell ref="O2:P2"/>
    <mergeCell ref="I16:J16"/>
    <mergeCell ref="K16:L16"/>
    <mergeCell ref="C16:D16"/>
    <mergeCell ref="I2:J2"/>
    <mergeCell ref="C15:P15"/>
    <mergeCell ref="M16:N16"/>
    <mergeCell ref="M2:N2"/>
    <mergeCell ref="N13:P13"/>
    <mergeCell ref="M22:N22"/>
    <mergeCell ref="M23:N23"/>
    <mergeCell ref="K17:L17"/>
    <mergeCell ref="K18:L18"/>
    <mergeCell ref="K19:L19"/>
    <mergeCell ref="K20:L20"/>
    <mergeCell ref="K21:L21"/>
    <mergeCell ref="K22:L22"/>
    <mergeCell ref="K23:L23"/>
    <mergeCell ref="M21:N21"/>
    <mergeCell ref="O22:P22"/>
    <mergeCell ref="O23:P23"/>
    <mergeCell ref="O16:P16"/>
    <mergeCell ref="O17:P17"/>
    <mergeCell ref="O18:P18"/>
    <mergeCell ref="O19:P19"/>
    <mergeCell ref="O20:P20"/>
    <mergeCell ref="O21:P21"/>
    <mergeCell ref="M20:N20"/>
    <mergeCell ref="M19:N19"/>
    <mergeCell ref="M18:N18"/>
    <mergeCell ref="M17:N17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R3:R9 J7:J10 L3:L6 L8:L10 N3:N7 N9:N10 P3:P8 P10 J3:J5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D53"/>
  <sheetViews>
    <sheetView workbookViewId="0" topLeftCell="A1">
      <selection activeCell="EA21" sqref="EA21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8" width="9.00390625" style="0" hidden="1" customWidth="1"/>
    <col min="89" max="89" width="6.625" style="0" hidden="1" customWidth="1"/>
    <col min="90" max="130" width="9.00390625" style="0" hidden="1" customWidth="1"/>
  </cols>
  <sheetData>
    <row r="1" spans="1:89" ht="19.5" customHeight="1">
      <c r="A1" s="123" t="s">
        <v>48</v>
      </c>
      <c r="B1" s="124"/>
      <c r="C1" s="127" t="s">
        <v>8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5"/>
      <c r="B2" s="126"/>
      <c r="C2" s="96" t="str">
        <f>+B3</f>
        <v>Barnet CC</v>
      </c>
      <c r="D2" s="105"/>
      <c r="E2" s="104" t="str">
        <f>+B4</f>
        <v>Black Horse</v>
      </c>
      <c r="F2" s="105"/>
      <c r="G2" s="104" t="str">
        <f>+B5</f>
        <v>Chequers</v>
      </c>
      <c r="H2" s="105"/>
      <c r="I2" s="104" t="str">
        <f>+B6</f>
        <v>Kings Head</v>
      </c>
      <c r="J2" s="105"/>
      <c r="K2" s="104" t="str">
        <f>+B7</f>
        <v>Players</v>
      </c>
      <c r="L2" s="105"/>
      <c r="M2" s="104" t="str">
        <f>+B8</f>
        <v>SCCC</v>
      </c>
      <c r="N2" s="105"/>
      <c r="O2" s="104">
        <f>+B9</f>
        <v>0</v>
      </c>
      <c r="P2" s="105"/>
      <c r="Q2" s="104">
        <f>+B10</f>
        <v>0</v>
      </c>
      <c r="R2" s="105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23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24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93" t="s">
        <v>7</v>
      </c>
      <c r="B3" s="32" t="s">
        <v>31</v>
      </c>
      <c r="C3" s="7"/>
      <c r="D3" s="7"/>
      <c r="E3" s="6">
        <v>4</v>
      </c>
      <c r="F3" s="3">
        <f aca="true" t="shared" si="0" ref="F3:F10">+IF(E3="","",9-E3)</f>
        <v>5</v>
      </c>
      <c r="G3" s="6">
        <v>6</v>
      </c>
      <c r="H3" s="3">
        <f>+IF(G3="","",9-G3)</f>
        <v>3</v>
      </c>
      <c r="I3" s="6">
        <v>6</v>
      </c>
      <c r="J3" s="3">
        <f>+IF(I3="","",9-I3)</f>
        <v>3</v>
      </c>
      <c r="K3" s="6">
        <v>3</v>
      </c>
      <c r="L3" s="3">
        <f>+IF(K3="","",9-K3)</f>
        <v>6</v>
      </c>
      <c r="M3" s="6">
        <v>3</v>
      </c>
      <c r="N3" s="3">
        <f>+IF(M3="","",9-M3)</f>
        <v>6</v>
      </c>
      <c r="O3" s="6"/>
      <c r="P3" s="3">
        <f aca="true" t="shared" si="1" ref="P3:P8">+IF(O3="","",9-O3)</f>
      </c>
      <c r="Q3" s="6"/>
      <c r="R3" s="3">
        <f aca="true" t="shared" si="2" ref="R3:R9">+IF(Q3="","",9-Q3)</f>
      </c>
      <c r="S3" s="11"/>
      <c r="T3" s="11"/>
      <c r="U3" s="11"/>
      <c r="V3" s="50" t="str">
        <f aca="true" t="shared" si="3" ref="V3:V10">+B3</f>
        <v>Barnet CC</v>
      </c>
      <c r="W3" s="41">
        <f aca="true" t="shared" si="4" ref="W3:W10">COUNTIF($BS$3:$CH$10,V3)</f>
        <v>10</v>
      </c>
      <c r="X3" s="41">
        <f aca="true" t="shared" si="5" ref="X3:X10">COUNTIF($BA$3:$BO$10,V3)</f>
        <v>4</v>
      </c>
      <c r="Y3" s="41">
        <f aca="true" t="shared" si="6" ref="Y3:Y10">+W3-X3</f>
        <v>6</v>
      </c>
      <c r="Z3" s="41">
        <f aca="true" t="shared" si="7" ref="Z3:Z10">+X3*2</f>
        <v>8</v>
      </c>
      <c r="AA3" s="53">
        <f>+(C3+E3+G3+I3+K3+M3+O3+Q3)+SUM(D3:D10)</f>
        <v>43</v>
      </c>
      <c r="AB3" s="54">
        <f aca="true" t="shared" si="8" ref="AB3:AB10">+Z3+AA3</f>
        <v>51</v>
      </c>
      <c r="AC3" s="12">
        <f>+AB3+0.08</f>
        <v>51.08</v>
      </c>
      <c r="AD3">
        <f aca="true" t="shared" si="9" ref="AD3:AD10">RANK(AC3,$AC$3:$AC$10,0)</f>
        <v>5</v>
      </c>
      <c r="AH3" s="41" t="str">
        <f aca="true" t="shared" si="10" ref="AH3:AH10">+IF(C3&gt;4,$B3,C$2)</f>
        <v>Barnet CC</v>
      </c>
      <c r="AI3" s="41"/>
      <c r="AJ3" s="41" t="str">
        <f aca="true" t="shared" si="11" ref="AJ3:AJ10">+IF(E3&gt;4,$B3,E$2)</f>
        <v>Black Horse</v>
      </c>
      <c r="AK3" s="41"/>
      <c r="AL3" s="41" t="str">
        <f aca="true" t="shared" si="12" ref="AL3:AL10">+IF(G3&gt;4,$B3,G$2)</f>
        <v>Barnet CC</v>
      </c>
      <c r="AM3" s="41"/>
      <c r="AN3" s="41" t="str">
        <f aca="true" t="shared" si="13" ref="AN3:AN10">+IF(I3&gt;4,$B3,I$2)</f>
        <v>Barnet CC</v>
      </c>
      <c r="AO3" s="41"/>
      <c r="AP3" s="41" t="str">
        <f aca="true" t="shared" si="14" ref="AP3:AP10">+IF(K3&gt;4,$B3,K$2)</f>
        <v>Players</v>
      </c>
      <c r="AQ3" s="41"/>
      <c r="AR3" s="41" t="str">
        <f aca="true" t="shared" si="15" ref="AR3:AR10">+IF(M3&gt;4,$B3,M$2)</f>
        <v>SCCC</v>
      </c>
      <c r="AS3" s="41"/>
      <c r="AT3" s="41">
        <f aca="true" t="shared" si="16" ref="AT3:AT10">+IF(O3&gt;4,$B3,O$2)</f>
        <v>0</v>
      </c>
      <c r="AU3" s="41"/>
      <c r="AV3" s="41">
        <f aca="true" t="shared" si="17" ref="AV3:AV10">+IF(Q3&gt;4,$B3,Q$2)</f>
        <v>0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Black Horse</v>
      </c>
      <c r="BD3" s="41"/>
      <c r="BE3" s="41" t="str">
        <f aca="true" t="shared" si="18" ref="BE3:BE10">IF(G3="","",AL3)</f>
        <v>Barnet CC</v>
      </c>
      <c r="BF3" s="41"/>
      <c r="BG3" s="41" t="str">
        <f aca="true" t="shared" si="19" ref="BG3:BG10">IF(I3="","",AN3)</f>
        <v>Barnet CC</v>
      </c>
      <c r="BH3" s="41"/>
      <c r="BI3" s="41" t="str">
        <f aca="true" t="shared" si="20" ref="BI3:BI10">IF(K3="","",AP3)</f>
        <v>Players</v>
      </c>
      <c r="BJ3" s="41"/>
      <c r="BK3" s="41" t="str">
        <f aca="true" t="shared" si="21" ref="BK3:BK10">IF(M3="","",AR3)</f>
        <v>SCCC</v>
      </c>
      <c r="BL3" s="41"/>
      <c r="BM3" s="41">
        <f aca="true" t="shared" si="22" ref="BM3:BM10">IF(O3="","",AT3)</f>
      </c>
      <c r="BN3" s="41"/>
      <c r="BO3" s="41">
        <f aca="true" t="shared" si="23" ref="BO3:BO10">IF(Q3="","",AV3)</f>
      </c>
      <c r="BQ3" s="9"/>
      <c r="BS3" s="41">
        <f aca="true" t="shared" si="24" ref="BS3:BS10">+IF(C3="","",$B3)</f>
      </c>
      <c r="BT3" s="41">
        <f aca="true" t="shared" si="25" ref="BT3:BT10">+IF(D3="","",$C$2)</f>
      </c>
      <c r="BU3" s="41" t="str">
        <f aca="true" t="shared" si="26" ref="BU3:BU10">+IF(E3="","",$B3)</f>
        <v>Barnet CC</v>
      </c>
      <c r="BV3" s="41" t="str">
        <f>+IF(F3="","",$E$2)</f>
        <v>Black Horse</v>
      </c>
      <c r="BW3" s="41" t="str">
        <f aca="true" t="shared" si="27" ref="BW3:BW10">+IF(G3="","",$B3)</f>
        <v>Barnet CC</v>
      </c>
      <c r="BX3" s="41" t="str">
        <f aca="true" t="shared" si="28" ref="BX3:BX10">+IF(H3="","",$G$2)</f>
        <v>Chequers</v>
      </c>
      <c r="BY3" s="41" t="str">
        <f aca="true" t="shared" si="29" ref="BY3:BY10">+IF(I3="","",$B3)</f>
        <v>Barnet CC</v>
      </c>
      <c r="BZ3" s="41" t="str">
        <f aca="true" t="shared" si="30" ref="BZ3:BZ10">+IF(J3="","",$I$2)</f>
        <v>Kings Head</v>
      </c>
      <c r="CA3" s="41" t="str">
        <f aca="true" t="shared" si="31" ref="CA3:CA10">+IF(K3="","",$B3)</f>
        <v>Barnet CC</v>
      </c>
      <c r="CB3" s="41" t="str">
        <f aca="true" t="shared" si="32" ref="CB3:CB10">+IF(L3="","",$K$2)</f>
        <v>Players</v>
      </c>
      <c r="CC3" s="41" t="str">
        <f aca="true" t="shared" si="33" ref="CC3:CC10">+IF(M3="","",$B3)</f>
        <v>Barnet CC</v>
      </c>
      <c r="CD3" s="41" t="str">
        <f aca="true" t="shared" si="34" ref="CD3:CD10">+IF(N3="","",$M$2)</f>
        <v>SCCC</v>
      </c>
      <c r="CE3" s="41">
        <f aca="true" t="shared" si="35" ref="CE3:CE10">+IF(O3="","",$B3)</f>
      </c>
      <c r="CF3" s="41">
        <f aca="true" t="shared" si="36" ref="CF3:CF10">+IF(P3="","",$O$2)</f>
      </c>
      <c r="CG3" s="41">
        <f aca="true" t="shared" si="37" ref="CG3:CG10">+IF(Q3="","",$B3)</f>
      </c>
      <c r="CH3" s="41">
        <f aca="true" t="shared" si="38" ref="CH3:CH10">+IF(R3="","",$Q$2)</f>
      </c>
    </row>
    <row r="4" spans="1:86" ht="19.5" customHeight="1" thickBot="1">
      <c r="A4" s="94"/>
      <c r="B4" s="33" t="s">
        <v>4</v>
      </c>
      <c r="C4" s="6">
        <v>3</v>
      </c>
      <c r="D4" s="3">
        <f aca="true" t="shared" si="39" ref="D4:D10">+IF(C4="","",9-C4)</f>
        <v>6</v>
      </c>
      <c r="E4" s="7"/>
      <c r="F4" s="7"/>
      <c r="G4" s="6">
        <v>7</v>
      </c>
      <c r="H4" s="3">
        <f>+IF(G4="","",9-G4)</f>
        <v>2</v>
      </c>
      <c r="I4" s="6">
        <v>5</v>
      </c>
      <c r="J4" s="3">
        <f>+IF(I4="","",9-I4)</f>
        <v>4</v>
      </c>
      <c r="K4" s="6">
        <v>5</v>
      </c>
      <c r="L4" s="3">
        <f>+IF(K4="","",9-K4)</f>
        <v>4</v>
      </c>
      <c r="M4" s="6">
        <v>3</v>
      </c>
      <c r="N4" s="3">
        <f>+IF(M4="","",9-M4)</f>
        <v>6</v>
      </c>
      <c r="O4" s="6"/>
      <c r="P4" s="3">
        <f t="shared" si="1"/>
      </c>
      <c r="Q4" s="6"/>
      <c r="R4" s="3">
        <f t="shared" si="2"/>
      </c>
      <c r="S4" s="11"/>
      <c r="T4" s="11"/>
      <c r="U4" s="11"/>
      <c r="V4" s="50" t="str">
        <f t="shared" si="3"/>
        <v>Black Horse</v>
      </c>
      <c r="W4" s="41">
        <f t="shared" si="4"/>
        <v>10</v>
      </c>
      <c r="X4" s="41">
        <f t="shared" si="5"/>
        <v>5</v>
      </c>
      <c r="Y4" s="41">
        <f t="shared" si="6"/>
        <v>5</v>
      </c>
      <c r="Z4" s="41">
        <f t="shared" si="7"/>
        <v>10</v>
      </c>
      <c r="AA4" s="53">
        <f>+(C4+E4+G4+I4+K4+M4+O4+Q4)+SUM(F3:F10)</f>
        <v>43</v>
      </c>
      <c r="AB4" s="54">
        <f t="shared" si="8"/>
        <v>53</v>
      </c>
      <c r="AC4" s="12">
        <f>+AB4+0.07</f>
        <v>53.07</v>
      </c>
      <c r="AD4">
        <f t="shared" si="9"/>
        <v>3</v>
      </c>
      <c r="AH4" s="41" t="str">
        <f t="shared" si="10"/>
        <v>Barnet CC</v>
      </c>
      <c r="AI4" s="41"/>
      <c r="AJ4" s="41" t="str">
        <f t="shared" si="11"/>
        <v>Black Horse</v>
      </c>
      <c r="AK4" s="41"/>
      <c r="AL4" s="41" t="str">
        <f t="shared" si="12"/>
        <v>Black Horse</v>
      </c>
      <c r="AM4" s="41"/>
      <c r="AN4" s="41" t="str">
        <f t="shared" si="13"/>
        <v>Black Horse</v>
      </c>
      <c r="AO4" s="41"/>
      <c r="AP4" s="41" t="str">
        <f t="shared" si="14"/>
        <v>Black Horse</v>
      </c>
      <c r="AQ4" s="41"/>
      <c r="AR4" s="41" t="str">
        <f t="shared" si="15"/>
        <v>SCCC</v>
      </c>
      <c r="AS4" s="41"/>
      <c r="AT4" s="41">
        <f t="shared" si="16"/>
        <v>0</v>
      </c>
      <c r="AU4" s="41"/>
      <c r="AV4" s="41">
        <f t="shared" si="17"/>
        <v>0</v>
      </c>
      <c r="AW4" s="9"/>
      <c r="AX4" s="9"/>
      <c r="AY4" s="9"/>
      <c r="AZ4" s="9"/>
      <c r="BA4" s="41" t="str">
        <f aca="true" t="shared" si="40" ref="BA4:BA10">IF(C4="","",AH4)</f>
        <v>Barnet CC</v>
      </c>
      <c r="BB4" s="41"/>
      <c r="BC4" s="41">
        <f aca="true" t="shared" si="41" ref="BC4:BC10">IF(E4="","",AJ4)</f>
      </c>
      <c r="BD4" s="41"/>
      <c r="BE4" s="41" t="str">
        <f t="shared" si="18"/>
        <v>Black Horse</v>
      </c>
      <c r="BF4" s="41"/>
      <c r="BG4" s="41" t="str">
        <f t="shared" si="19"/>
        <v>Black Horse</v>
      </c>
      <c r="BH4" s="41"/>
      <c r="BI4" s="41" t="str">
        <f t="shared" si="20"/>
        <v>Black Horse</v>
      </c>
      <c r="BJ4" s="41"/>
      <c r="BK4" s="41" t="str">
        <f t="shared" si="21"/>
        <v>SCCC</v>
      </c>
      <c r="BL4" s="41"/>
      <c r="BM4" s="41">
        <f t="shared" si="22"/>
      </c>
      <c r="BN4" s="41"/>
      <c r="BO4" s="41">
        <f t="shared" si="23"/>
      </c>
      <c r="BQ4" s="9"/>
      <c r="BS4" s="41" t="str">
        <f t="shared" si="24"/>
        <v>Black Horse</v>
      </c>
      <c r="BT4" s="41" t="str">
        <f t="shared" si="25"/>
        <v>Barnet CC</v>
      </c>
      <c r="BU4" s="41">
        <f t="shared" si="26"/>
      </c>
      <c r="BV4" s="41">
        <f aca="true" t="shared" si="42" ref="BV4:BV10">+IF(F4="","",$E$2)</f>
      </c>
      <c r="BW4" s="41" t="str">
        <f t="shared" si="27"/>
        <v>Black Horse</v>
      </c>
      <c r="BX4" s="41" t="str">
        <f t="shared" si="28"/>
        <v>Chequers</v>
      </c>
      <c r="BY4" s="41" t="str">
        <f t="shared" si="29"/>
        <v>Black Horse</v>
      </c>
      <c r="BZ4" s="41" t="str">
        <f t="shared" si="30"/>
        <v>Kings Head</v>
      </c>
      <c r="CA4" s="41" t="str">
        <f t="shared" si="31"/>
        <v>Black Horse</v>
      </c>
      <c r="CB4" s="41" t="str">
        <f t="shared" si="32"/>
        <v>Players</v>
      </c>
      <c r="CC4" s="41" t="str">
        <f t="shared" si="33"/>
        <v>Black Horse</v>
      </c>
      <c r="CD4" s="41" t="str">
        <f t="shared" si="34"/>
        <v>SCCC</v>
      </c>
      <c r="CE4" s="41">
        <f t="shared" si="35"/>
      </c>
      <c r="CF4" s="41">
        <f t="shared" si="36"/>
      </c>
      <c r="CG4" s="41">
        <f t="shared" si="37"/>
      </c>
      <c r="CH4" s="41">
        <f t="shared" si="38"/>
      </c>
    </row>
    <row r="5" spans="1:86" ht="19.5" customHeight="1" thickBot="1">
      <c r="A5" s="94"/>
      <c r="B5" s="33" t="s">
        <v>3</v>
      </c>
      <c r="C5" s="6">
        <v>6</v>
      </c>
      <c r="D5" s="3">
        <f t="shared" si="39"/>
        <v>3</v>
      </c>
      <c r="E5" s="6">
        <v>2</v>
      </c>
      <c r="F5" s="3">
        <f t="shared" si="0"/>
        <v>7</v>
      </c>
      <c r="G5" s="7"/>
      <c r="H5" s="7"/>
      <c r="I5" s="6">
        <v>6</v>
      </c>
      <c r="J5" s="3">
        <f>+IF(I5="","",9-I5)</f>
        <v>3</v>
      </c>
      <c r="K5" s="6">
        <v>7</v>
      </c>
      <c r="L5" s="3">
        <f>+IF(K5="","",9-K5)</f>
        <v>2</v>
      </c>
      <c r="M5" s="6">
        <v>4</v>
      </c>
      <c r="N5" s="3">
        <f>+IF(M5="","",9-M5)</f>
        <v>5</v>
      </c>
      <c r="O5" s="6"/>
      <c r="P5" s="3">
        <f>+IF(O5="","",9-O5)</f>
      </c>
      <c r="Q5" s="6"/>
      <c r="R5" s="3">
        <f t="shared" si="2"/>
      </c>
      <c r="S5" s="11"/>
      <c r="T5" s="11"/>
      <c r="U5" s="11"/>
      <c r="V5" s="50" t="str">
        <f t="shared" si="3"/>
        <v>Chequers</v>
      </c>
      <c r="W5" s="41">
        <f t="shared" si="4"/>
        <v>10</v>
      </c>
      <c r="X5" s="41">
        <f t="shared" si="5"/>
        <v>3</v>
      </c>
      <c r="Y5" s="41">
        <f t="shared" si="6"/>
        <v>7</v>
      </c>
      <c r="Z5" s="41">
        <f t="shared" si="7"/>
        <v>6</v>
      </c>
      <c r="AA5" s="53">
        <f>+(C5+E5+G5+I5+K5+M5+O5+Q5)+SUM(H3:H10)</f>
        <v>38</v>
      </c>
      <c r="AB5" s="54">
        <f t="shared" si="8"/>
        <v>44</v>
      </c>
      <c r="AC5" s="12">
        <f>+AB5+0.06</f>
        <v>44.06</v>
      </c>
      <c r="AD5">
        <f t="shared" si="9"/>
        <v>6</v>
      </c>
      <c r="AH5" s="41" t="str">
        <f t="shared" si="10"/>
        <v>Chequers</v>
      </c>
      <c r="AI5" s="41"/>
      <c r="AJ5" s="41" t="str">
        <f t="shared" si="11"/>
        <v>Black Horse</v>
      </c>
      <c r="AK5" s="41"/>
      <c r="AL5" s="41" t="str">
        <f t="shared" si="12"/>
        <v>Chequers</v>
      </c>
      <c r="AM5" s="41"/>
      <c r="AN5" s="41" t="str">
        <f t="shared" si="13"/>
        <v>Chequers</v>
      </c>
      <c r="AO5" s="41"/>
      <c r="AP5" s="41" t="str">
        <f t="shared" si="14"/>
        <v>Chequers</v>
      </c>
      <c r="AQ5" s="41"/>
      <c r="AR5" s="41" t="str">
        <f t="shared" si="15"/>
        <v>SCCC</v>
      </c>
      <c r="AS5" s="41"/>
      <c r="AT5" s="41">
        <f t="shared" si="16"/>
        <v>0</v>
      </c>
      <c r="AU5" s="41"/>
      <c r="AV5" s="41">
        <f t="shared" si="17"/>
        <v>0</v>
      </c>
      <c r="AW5" s="9"/>
      <c r="AX5" s="9"/>
      <c r="AY5" s="9"/>
      <c r="AZ5" s="9"/>
      <c r="BA5" s="41" t="str">
        <f t="shared" si="40"/>
        <v>Chequers</v>
      </c>
      <c r="BB5" s="41"/>
      <c r="BC5" s="41" t="str">
        <f t="shared" si="41"/>
        <v>Black Horse</v>
      </c>
      <c r="BD5" s="41"/>
      <c r="BE5" s="41">
        <f t="shared" si="18"/>
      </c>
      <c r="BF5" s="41"/>
      <c r="BG5" s="41" t="str">
        <f t="shared" si="19"/>
        <v>Chequers</v>
      </c>
      <c r="BH5" s="41"/>
      <c r="BI5" s="41" t="str">
        <f t="shared" si="20"/>
        <v>Chequers</v>
      </c>
      <c r="BJ5" s="41"/>
      <c r="BK5" s="41" t="str">
        <f t="shared" si="21"/>
        <v>SCCC</v>
      </c>
      <c r="BL5" s="41"/>
      <c r="BM5" s="41">
        <f t="shared" si="22"/>
      </c>
      <c r="BN5" s="41"/>
      <c r="BO5" s="41">
        <f t="shared" si="23"/>
      </c>
      <c r="BQ5" s="9"/>
      <c r="BS5" s="41" t="str">
        <f t="shared" si="24"/>
        <v>Chequers</v>
      </c>
      <c r="BT5" s="41" t="str">
        <f t="shared" si="25"/>
        <v>Barnet CC</v>
      </c>
      <c r="BU5" s="41" t="str">
        <f t="shared" si="26"/>
        <v>Chequers</v>
      </c>
      <c r="BV5" s="41" t="str">
        <f t="shared" si="42"/>
        <v>Black Horse</v>
      </c>
      <c r="BW5" s="41">
        <f t="shared" si="27"/>
      </c>
      <c r="BX5" s="41">
        <f t="shared" si="28"/>
      </c>
      <c r="BY5" s="41" t="str">
        <f t="shared" si="29"/>
        <v>Chequers</v>
      </c>
      <c r="BZ5" s="41" t="str">
        <f t="shared" si="30"/>
        <v>Kings Head</v>
      </c>
      <c r="CA5" s="41" t="str">
        <f t="shared" si="31"/>
        <v>Chequers</v>
      </c>
      <c r="CB5" s="41" t="str">
        <f t="shared" si="32"/>
        <v>Players</v>
      </c>
      <c r="CC5" s="41" t="str">
        <f t="shared" si="33"/>
        <v>Chequers</v>
      </c>
      <c r="CD5" s="41" t="str">
        <f t="shared" si="34"/>
        <v>SCCC</v>
      </c>
      <c r="CE5" s="41">
        <f t="shared" si="35"/>
      </c>
      <c r="CF5" s="41">
        <f t="shared" si="36"/>
      </c>
      <c r="CG5" s="41">
        <f t="shared" si="37"/>
      </c>
      <c r="CH5" s="41">
        <f t="shared" si="38"/>
      </c>
    </row>
    <row r="6" spans="1:86" ht="19.5" customHeight="1" thickBot="1">
      <c r="A6" s="94"/>
      <c r="B6" s="33" t="s">
        <v>19</v>
      </c>
      <c r="C6" s="6">
        <v>6</v>
      </c>
      <c r="D6" s="3">
        <f t="shared" si="39"/>
        <v>3</v>
      </c>
      <c r="E6" s="6">
        <v>6</v>
      </c>
      <c r="F6" s="3">
        <f t="shared" si="0"/>
        <v>3</v>
      </c>
      <c r="G6" s="6">
        <v>6</v>
      </c>
      <c r="H6" s="3">
        <f>+IF(G6="","",9-G6)</f>
        <v>3</v>
      </c>
      <c r="I6" s="7"/>
      <c r="J6" s="7"/>
      <c r="K6" s="6">
        <v>3</v>
      </c>
      <c r="L6" s="3">
        <f>+IF(K6="","",9-K6)</f>
        <v>6</v>
      </c>
      <c r="M6" s="6">
        <v>5</v>
      </c>
      <c r="N6" s="3">
        <f>+IF(M6="","",9-M6)</f>
        <v>4</v>
      </c>
      <c r="O6" s="6"/>
      <c r="P6" s="3">
        <f t="shared" si="1"/>
      </c>
      <c r="Q6" s="6"/>
      <c r="R6" s="3">
        <f t="shared" si="2"/>
      </c>
      <c r="S6" s="11"/>
      <c r="T6" s="11"/>
      <c r="U6" s="11"/>
      <c r="V6" s="50" t="str">
        <f t="shared" si="3"/>
        <v>Kings Head</v>
      </c>
      <c r="W6" s="41">
        <f t="shared" si="4"/>
        <v>10</v>
      </c>
      <c r="X6" s="41">
        <f t="shared" si="5"/>
        <v>5</v>
      </c>
      <c r="Y6" s="41">
        <f t="shared" si="6"/>
        <v>5</v>
      </c>
      <c r="Z6" s="41">
        <f t="shared" si="7"/>
        <v>10</v>
      </c>
      <c r="AA6" s="53">
        <f>+(C6+E6+G6+I6+K6+M6+O6+Q6)+SUM(J3:J10)</f>
        <v>43</v>
      </c>
      <c r="AB6" s="54">
        <f t="shared" si="8"/>
        <v>53</v>
      </c>
      <c r="AC6" s="12">
        <f>+AB6+0.05</f>
        <v>53.05</v>
      </c>
      <c r="AD6">
        <f t="shared" si="9"/>
        <v>4</v>
      </c>
      <c r="AH6" s="41" t="str">
        <f t="shared" si="10"/>
        <v>Kings Head</v>
      </c>
      <c r="AI6" s="41"/>
      <c r="AJ6" s="41" t="str">
        <f t="shared" si="11"/>
        <v>Kings Head</v>
      </c>
      <c r="AK6" s="41"/>
      <c r="AL6" s="41" t="str">
        <f t="shared" si="12"/>
        <v>Kings Head</v>
      </c>
      <c r="AM6" s="41"/>
      <c r="AN6" s="41" t="str">
        <f t="shared" si="13"/>
        <v>Kings Head</v>
      </c>
      <c r="AO6" s="41"/>
      <c r="AP6" s="41" t="str">
        <f t="shared" si="14"/>
        <v>Players</v>
      </c>
      <c r="AQ6" s="41"/>
      <c r="AR6" s="41" t="str">
        <f t="shared" si="15"/>
        <v>Kings Head</v>
      </c>
      <c r="AS6" s="41"/>
      <c r="AT6" s="41">
        <f t="shared" si="16"/>
        <v>0</v>
      </c>
      <c r="AU6" s="41"/>
      <c r="AV6" s="41">
        <f t="shared" si="17"/>
        <v>0</v>
      </c>
      <c r="AW6" s="9"/>
      <c r="AX6" s="9"/>
      <c r="AY6" s="9"/>
      <c r="AZ6" s="9"/>
      <c r="BA6" s="41" t="str">
        <f t="shared" si="40"/>
        <v>Kings Head</v>
      </c>
      <c r="BB6" s="41"/>
      <c r="BC6" s="41" t="str">
        <f t="shared" si="41"/>
        <v>Kings Head</v>
      </c>
      <c r="BD6" s="41"/>
      <c r="BE6" s="41" t="str">
        <f t="shared" si="18"/>
        <v>Kings Head</v>
      </c>
      <c r="BF6" s="41"/>
      <c r="BG6" s="41">
        <f t="shared" si="19"/>
      </c>
      <c r="BH6" s="41"/>
      <c r="BI6" s="41" t="str">
        <f t="shared" si="20"/>
        <v>Players</v>
      </c>
      <c r="BJ6" s="41"/>
      <c r="BK6" s="41" t="str">
        <f t="shared" si="21"/>
        <v>Kings Head</v>
      </c>
      <c r="BL6" s="41"/>
      <c r="BM6" s="41">
        <f t="shared" si="22"/>
      </c>
      <c r="BN6" s="41"/>
      <c r="BO6" s="41">
        <f t="shared" si="23"/>
      </c>
      <c r="BQ6" s="9"/>
      <c r="BS6" s="41" t="str">
        <f t="shared" si="24"/>
        <v>Kings Head</v>
      </c>
      <c r="BT6" s="41" t="str">
        <f t="shared" si="25"/>
        <v>Barnet CC</v>
      </c>
      <c r="BU6" s="41" t="str">
        <f t="shared" si="26"/>
        <v>Kings Head</v>
      </c>
      <c r="BV6" s="41" t="str">
        <f t="shared" si="42"/>
        <v>Black Horse</v>
      </c>
      <c r="BW6" s="41" t="str">
        <f t="shared" si="27"/>
        <v>Kings Head</v>
      </c>
      <c r="BX6" s="41" t="str">
        <f t="shared" si="28"/>
        <v>Chequers</v>
      </c>
      <c r="BY6" s="41">
        <f t="shared" si="29"/>
      </c>
      <c r="BZ6" s="41">
        <f t="shared" si="30"/>
      </c>
      <c r="CA6" s="41" t="str">
        <f t="shared" si="31"/>
        <v>Kings Head</v>
      </c>
      <c r="CB6" s="41" t="str">
        <f t="shared" si="32"/>
        <v>Players</v>
      </c>
      <c r="CC6" s="41" t="str">
        <f t="shared" si="33"/>
        <v>Kings Head</v>
      </c>
      <c r="CD6" s="41" t="str">
        <f t="shared" si="34"/>
        <v>SCCC</v>
      </c>
      <c r="CE6" s="41">
        <f t="shared" si="35"/>
      </c>
      <c r="CF6" s="41">
        <f t="shared" si="36"/>
      </c>
      <c r="CG6" s="41">
        <f t="shared" si="37"/>
      </c>
      <c r="CH6" s="41">
        <f t="shared" si="38"/>
      </c>
    </row>
    <row r="7" spans="1:86" ht="19.5" customHeight="1" thickBot="1">
      <c r="A7" s="94"/>
      <c r="B7" s="33" t="s">
        <v>0</v>
      </c>
      <c r="C7" s="6">
        <v>5</v>
      </c>
      <c r="D7" s="3">
        <f t="shared" si="39"/>
        <v>4</v>
      </c>
      <c r="E7" s="6">
        <v>6</v>
      </c>
      <c r="F7" s="3">
        <f t="shared" si="0"/>
        <v>3</v>
      </c>
      <c r="G7" s="6">
        <v>7</v>
      </c>
      <c r="H7" s="3">
        <f>+IF(G7="","",9-G7)</f>
        <v>2</v>
      </c>
      <c r="I7" s="6">
        <v>7</v>
      </c>
      <c r="J7" s="3">
        <f>+IF(I7="","",9-I7)</f>
        <v>2</v>
      </c>
      <c r="K7" s="39"/>
      <c r="L7" s="34"/>
      <c r="M7" s="6">
        <v>4</v>
      </c>
      <c r="N7" s="3">
        <f>+IF(M7="","",9-M7)</f>
        <v>5</v>
      </c>
      <c r="O7" s="6"/>
      <c r="P7" s="3">
        <f t="shared" si="1"/>
      </c>
      <c r="Q7" s="6"/>
      <c r="R7" s="3">
        <f t="shared" si="2"/>
      </c>
      <c r="S7" s="11"/>
      <c r="T7" s="11"/>
      <c r="U7" s="11"/>
      <c r="V7" s="50" t="str">
        <f t="shared" si="3"/>
        <v>Players</v>
      </c>
      <c r="W7" s="41">
        <f t="shared" si="4"/>
        <v>10</v>
      </c>
      <c r="X7" s="41">
        <f t="shared" si="5"/>
        <v>7</v>
      </c>
      <c r="Y7" s="41">
        <f t="shared" si="6"/>
        <v>3</v>
      </c>
      <c r="Z7" s="41">
        <f t="shared" si="7"/>
        <v>14</v>
      </c>
      <c r="AA7" s="53">
        <f>+(C7+E7+G7+I7+K7+M7+O7+Q7)+SUM(L3:L10)</f>
        <v>52</v>
      </c>
      <c r="AB7" s="54">
        <f t="shared" si="8"/>
        <v>66</v>
      </c>
      <c r="AC7" s="12">
        <f>+AB7+0.04</f>
        <v>66.04</v>
      </c>
      <c r="AD7">
        <f t="shared" si="9"/>
        <v>1</v>
      </c>
      <c r="AH7" s="41" t="str">
        <f t="shared" si="10"/>
        <v>Players</v>
      </c>
      <c r="AI7" s="41"/>
      <c r="AJ7" s="41" t="str">
        <f t="shared" si="11"/>
        <v>Players</v>
      </c>
      <c r="AK7" s="41"/>
      <c r="AL7" s="41" t="str">
        <f t="shared" si="12"/>
        <v>Players</v>
      </c>
      <c r="AM7" s="41"/>
      <c r="AN7" s="41" t="str">
        <f t="shared" si="13"/>
        <v>Players</v>
      </c>
      <c r="AO7" s="41"/>
      <c r="AP7" s="41" t="str">
        <f t="shared" si="14"/>
        <v>Players</v>
      </c>
      <c r="AQ7" s="41"/>
      <c r="AR7" s="41" t="str">
        <f t="shared" si="15"/>
        <v>SCCC</v>
      </c>
      <c r="AS7" s="41"/>
      <c r="AT7" s="41">
        <f t="shared" si="16"/>
        <v>0</v>
      </c>
      <c r="AU7" s="41"/>
      <c r="AV7" s="41">
        <f t="shared" si="17"/>
        <v>0</v>
      </c>
      <c r="AW7" s="9"/>
      <c r="AX7" s="9"/>
      <c r="AY7" s="9"/>
      <c r="AZ7" s="9"/>
      <c r="BA7" s="41" t="str">
        <f t="shared" si="40"/>
        <v>Players</v>
      </c>
      <c r="BB7" s="41"/>
      <c r="BC7" s="41" t="str">
        <f t="shared" si="41"/>
        <v>Players</v>
      </c>
      <c r="BD7" s="41"/>
      <c r="BE7" s="41" t="str">
        <f t="shared" si="18"/>
        <v>Players</v>
      </c>
      <c r="BF7" s="41"/>
      <c r="BG7" s="41" t="str">
        <f t="shared" si="19"/>
        <v>Players</v>
      </c>
      <c r="BH7" s="41"/>
      <c r="BI7" s="41">
        <f t="shared" si="20"/>
      </c>
      <c r="BJ7" s="41"/>
      <c r="BK7" s="41" t="str">
        <f t="shared" si="21"/>
        <v>SCCC</v>
      </c>
      <c r="BL7" s="41"/>
      <c r="BM7" s="41">
        <f t="shared" si="22"/>
      </c>
      <c r="BN7" s="41"/>
      <c r="BO7" s="41">
        <f t="shared" si="23"/>
      </c>
      <c r="BQ7" s="9"/>
      <c r="BS7" s="41" t="str">
        <f t="shared" si="24"/>
        <v>Players</v>
      </c>
      <c r="BT7" s="41" t="str">
        <f t="shared" si="25"/>
        <v>Barnet CC</v>
      </c>
      <c r="BU7" s="41" t="str">
        <f t="shared" si="26"/>
        <v>Players</v>
      </c>
      <c r="BV7" s="41" t="str">
        <f t="shared" si="42"/>
        <v>Black Horse</v>
      </c>
      <c r="BW7" s="41" t="str">
        <f t="shared" si="27"/>
        <v>Players</v>
      </c>
      <c r="BX7" s="41" t="str">
        <f t="shared" si="28"/>
        <v>Chequers</v>
      </c>
      <c r="BY7" s="41" t="str">
        <f t="shared" si="29"/>
        <v>Players</v>
      </c>
      <c r="BZ7" s="41" t="str">
        <f t="shared" si="30"/>
        <v>Kings Head</v>
      </c>
      <c r="CA7" s="41">
        <f t="shared" si="31"/>
      </c>
      <c r="CB7" s="41">
        <f t="shared" si="32"/>
      </c>
      <c r="CC7" s="41" t="str">
        <f t="shared" si="33"/>
        <v>Players</v>
      </c>
      <c r="CD7" s="41" t="str">
        <f t="shared" si="34"/>
        <v>SCCC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</row>
    <row r="8" spans="1:86" ht="19.5" customHeight="1" thickBot="1">
      <c r="A8" s="94"/>
      <c r="B8" s="33" t="s">
        <v>34</v>
      </c>
      <c r="C8" s="6">
        <v>4</v>
      </c>
      <c r="D8" s="3">
        <f t="shared" si="39"/>
        <v>5</v>
      </c>
      <c r="E8" s="6">
        <v>7</v>
      </c>
      <c r="F8" s="3">
        <f t="shared" si="0"/>
        <v>2</v>
      </c>
      <c r="G8" s="6">
        <v>6</v>
      </c>
      <c r="H8" s="3">
        <f>+IF(G8="","",9-G8)</f>
        <v>3</v>
      </c>
      <c r="I8" s="6">
        <v>4</v>
      </c>
      <c r="J8" s="3">
        <f>+IF(I8="","",9-I8)</f>
        <v>5</v>
      </c>
      <c r="K8" s="61">
        <v>4</v>
      </c>
      <c r="L8" s="3">
        <f>+IF(K8="","",9-K8)</f>
        <v>5</v>
      </c>
      <c r="M8" s="42"/>
      <c r="N8" s="42"/>
      <c r="O8" s="6"/>
      <c r="P8" s="3">
        <f t="shared" si="1"/>
      </c>
      <c r="Q8" s="6"/>
      <c r="R8" s="3">
        <f t="shared" si="2"/>
      </c>
      <c r="S8" s="11"/>
      <c r="T8" s="11"/>
      <c r="U8" s="11"/>
      <c r="V8" s="50" t="str">
        <f t="shared" si="3"/>
        <v>SCCC</v>
      </c>
      <c r="W8" s="41">
        <f t="shared" si="4"/>
        <v>10</v>
      </c>
      <c r="X8" s="41">
        <f t="shared" si="5"/>
        <v>6</v>
      </c>
      <c r="Y8" s="41">
        <f t="shared" si="6"/>
        <v>4</v>
      </c>
      <c r="Z8" s="41">
        <f t="shared" si="7"/>
        <v>12</v>
      </c>
      <c r="AA8" s="53">
        <f>+(C8+E8+G8+I8+K8+M8+O8+Q8)+SUM(N3:N10)</f>
        <v>51</v>
      </c>
      <c r="AB8" s="54">
        <f t="shared" si="8"/>
        <v>63</v>
      </c>
      <c r="AC8" s="12">
        <f>+AB8+0.03</f>
        <v>63.03</v>
      </c>
      <c r="AD8">
        <f t="shared" si="9"/>
        <v>2</v>
      </c>
      <c r="AH8" s="41" t="str">
        <f t="shared" si="10"/>
        <v>Barnet CC</v>
      </c>
      <c r="AI8" s="41"/>
      <c r="AJ8" s="41" t="str">
        <f t="shared" si="11"/>
        <v>SCCC</v>
      </c>
      <c r="AK8" s="41"/>
      <c r="AL8" s="41" t="str">
        <f t="shared" si="12"/>
        <v>SCCC</v>
      </c>
      <c r="AM8" s="41"/>
      <c r="AN8" s="41" t="str">
        <f t="shared" si="13"/>
        <v>Kings Head</v>
      </c>
      <c r="AO8" s="41"/>
      <c r="AP8" s="41" t="str">
        <f t="shared" si="14"/>
        <v>Players</v>
      </c>
      <c r="AQ8" s="41"/>
      <c r="AR8" s="41" t="str">
        <f t="shared" si="15"/>
        <v>SCCC</v>
      </c>
      <c r="AS8" s="41"/>
      <c r="AT8" s="41">
        <f t="shared" si="16"/>
        <v>0</v>
      </c>
      <c r="AU8" s="41"/>
      <c r="AV8" s="41">
        <f t="shared" si="17"/>
        <v>0</v>
      </c>
      <c r="AW8" s="9"/>
      <c r="AX8" s="9"/>
      <c r="AY8" s="9"/>
      <c r="AZ8" s="9"/>
      <c r="BA8" s="41" t="str">
        <f t="shared" si="40"/>
        <v>Barnet CC</v>
      </c>
      <c r="BB8" s="41"/>
      <c r="BC8" s="51" t="str">
        <f t="shared" si="41"/>
        <v>SCCC</v>
      </c>
      <c r="BD8" s="41"/>
      <c r="BE8" s="51" t="str">
        <f t="shared" si="18"/>
        <v>SCCC</v>
      </c>
      <c r="BF8" s="41"/>
      <c r="BG8" s="51" t="str">
        <f t="shared" si="19"/>
        <v>Kings Head</v>
      </c>
      <c r="BH8" s="41"/>
      <c r="BI8" s="41" t="str">
        <f t="shared" si="20"/>
        <v>Players</v>
      </c>
      <c r="BJ8" s="41"/>
      <c r="BK8" s="41">
        <f t="shared" si="21"/>
      </c>
      <c r="BL8" s="41"/>
      <c r="BM8" s="51">
        <f t="shared" si="22"/>
      </c>
      <c r="BN8" s="41"/>
      <c r="BO8" s="51">
        <f t="shared" si="23"/>
      </c>
      <c r="BQ8" s="9"/>
      <c r="BS8" s="41" t="str">
        <f t="shared" si="24"/>
        <v>SCCC</v>
      </c>
      <c r="BT8" s="41" t="str">
        <f t="shared" si="25"/>
        <v>Barnet CC</v>
      </c>
      <c r="BU8" s="41" t="str">
        <f t="shared" si="26"/>
        <v>SCCC</v>
      </c>
      <c r="BV8" s="41" t="str">
        <f t="shared" si="42"/>
        <v>Black Horse</v>
      </c>
      <c r="BW8" s="41" t="str">
        <f t="shared" si="27"/>
        <v>SCCC</v>
      </c>
      <c r="BX8" s="41" t="str">
        <f t="shared" si="28"/>
        <v>Chequers</v>
      </c>
      <c r="BY8" s="41" t="str">
        <f t="shared" si="29"/>
        <v>SCCC</v>
      </c>
      <c r="BZ8" s="41" t="str">
        <f t="shared" si="30"/>
        <v>Kings Head</v>
      </c>
      <c r="CA8" s="41" t="str">
        <f t="shared" si="31"/>
        <v>SCCC</v>
      </c>
      <c r="CB8" s="41" t="str">
        <f t="shared" si="32"/>
        <v>Players</v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>
        <f t="shared" si="37"/>
      </c>
      <c r="CH8" s="41">
        <f t="shared" si="38"/>
      </c>
    </row>
    <row r="9" spans="1:86" ht="19.5" customHeight="1" thickBot="1">
      <c r="A9" s="94"/>
      <c r="B9" s="33"/>
      <c r="C9" s="6"/>
      <c r="D9" s="3">
        <f t="shared" si="39"/>
      </c>
      <c r="E9" s="6"/>
      <c r="F9" s="3">
        <f t="shared" si="0"/>
      </c>
      <c r="G9" s="6"/>
      <c r="H9" s="3">
        <f>+IF(G9="","",9-G9)</f>
      </c>
      <c r="I9" s="6"/>
      <c r="J9" s="3">
        <f>+IF(I9="","",9-I9)</f>
      </c>
      <c r="K9" s="40"/>
      <c r="L9" s="3">
        <f>+IF(K9="","",9-K9)</f>
      </c>
      <c r="M9" s="62"/>
      <c r="N9" s="3">
        <f>+IF(M9="","",9-M9)</f>
      </c>
      <c r="O9" s="38"/>
      <c r="P9" s="34"/>
      <c r="Q9" s="35"/>
      <c r="R9" s="36">
        <f t="shared" si="2"/>
      </c>
      <c r="S9" s="11"/>
      <c r="T9" s="11"/>
      <c r="U9" s="11"/>
      <c r="V9" s="50">
        <f t="shared" si="3"/>
        <v>0</v>
      </c>
      <c r="W9" s="41">
        <f t="shared" si="4"/>
        <v>0</v>
      </c>
      <c r="X9" s="41">
        <f t="shared" si="5"/>
        <v>0</v>
      </c>
      <c r="Y9" s="41">
        <f t="shared" si="6"/>
        <v>0</v>
      </c>
      <c r="Z9" s="41">
        <f t="shared" si="7"/>
        <v>0</v>
      </c>
      <c r="AA9" s="53">
        <f>+(C9+E9+G9+I9+K9+M9+O9+Q9)+SUM(P3:P10)</f>
        <v>0</v>
      </c>
      <c r="AB9" s="54">
        <f t="shared" si="8"/>
        <v>0</v>
      </c>
      <c r="AC9" s="12">
        <f>+AB9+0.02</f>
        <v>0.02</v>
      </c>
      <c r="AD9">
        <f t="shared" si="9"/>
        <v>7</v>
      </c>
      <c r="AH9" s="41" t="str">
        <f t="shared" si="10"/>
        <v>Barnet CC</v>
      </c>
      <c r="AI9" s="41"/>
      <c r="AJ9" s="41" t="str">
        <f t="shared" si="11"/>
        <v>Black Horse</v>
      </c>
      <c r="AK9" s="41"/>
      <c r="AL9" s="41" t="str">
        <f t="shared" si="12"/>
        <v>Chequers</v>
      </c>
      <c r="AM9" s="41"/>
      <c r="AN9" s="41" t="str">
        <f t="shared" si="13"/>
        <v>Kings Head</v>
      </c>
      <c r="AO9" s="41"/>
      <c r="AP9" s="41" t="str">
        <f t="shared" si="14"/>
        <v>Players</v>
      </c>
      <c r="AQ9" s="41"/>
      <c r="AR9" s="41" t="str">
        <f t="shared" si="15"/>
        <v>SCCC</v>
      </c>
      <c r="AS9" s="41"/>
      <c r="AT9" s="41">
        <f t="shared" si="16"/>
        <v>0</v>
      </c>
      <c r="AU9" s="41"/>
      <c r="AV9" s="41">
        <f t="shared" si="17"/>
        <v>0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>
        <f t="shared" si="18"/>
      </c>
      <c r="BF9" s="41"/>
      <c r="BG9" s="41">
        <f t="shared" si="19"/>
      </c>
      <c r="BH9" s="41"/>
      <c r="BI9" s="41">
        <f t="shared" si="20"/>
      </c>
      <c r="BJ9" s="41"/>
      <c r="BK9" s="41">
        <f t="shared" si="21"/>
      </c>
      <c r="BL9" s="41"/>
      <c r="BM9" s="51">
        <f t="shared" si="22"/>
      </c>
      <c r="BN9" s="41"/>
      <c r="BO9" s="51">
        <f t="shared" si="23"/>
      </c>
      <c r="BQ9" s="9"/>
      <c r="BS9" s="41">
        <f t="shared" si="24"/>
      </c>
      <c r="BT9" s="41">
        <f t="shared" si="25"/>
      </c>
      <c r="BU9" s="41">
        <f t="shared" si="26"/>
      </c>
      <c r="BV9" s="41">
        <f t="shared" si="42"/>
      </c>
      <c r="BW9" s="41">
        <f t="shared" si="27"/>
      </c>
      <c r="BX9" s="41">
        <f t="shared" si="28"/>
      </c>
      <c r="BY9" s="41">
        <f t="shared" si="29"/>
      </c>
      <c r="BZ9" s="41">
        <f t="shared" si="30"/>
      </c>
      <c r="CA9" s="41">
        <f t="shared" si="31"/>
      </c>
      <c r="CB9" s="41">
        <f t="shared" si="32"/>
      </c>
      <c r="CC9" s="41">
        <f t="shared" si="33"/>
      </c>
      <c r="CD9" s="41">
        <f t="shared" si="34"/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</row>
    <row r="10" spans="1:88" s="2" customFormat="1" ht="19.5" customHeight="1" thickBot="1">
      <c r="A10" s="95"/>
      <c r="B10" s="33"/>
      <c r="C10" s="6"/>
      <c r="D10" s="3">
        <f t="shared" si="39"/>
      </c>
      <c r="E10" s="6"/>
      <c r="F10" s="3">
        <f t="shared" si="0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50">
        <f t="shared" si="3"/>
        <v>0</v>
      </c>
      <c r="W10" s="41">
        <f t="shared" si="4"/>
        <v>0</v>
      </c>
      <c r="X10" s="41">
        <f t="shared" si="5"/>
        <v>0</v>
      </c>
      <c r="Y10" s="41">
        <f t="shared" si="6"/>
        <v>0</v>
      </c>
      <c r="Z10" s="41">
        <f t="shared" si="7"/>
        <v>0</v>
      </c>
      <c r="AA10" s="53">
        <f>+(C10+E10+G10+I10+K10+M10+O10+Q10)+SUM(R3:R10)</f>
        <v>0</v>
      </c>
      <c r="AB10" s="54">
        <f t="shared" si="8"/>
        <v>0</v>
      </c>
      <c r="AC10" s="49">
        <f>+AB10+0.0001</f>
        <v>0.0001</v>
      </c>
      <c r="AD10" s="9">
        <f t="shared" si="9"/>
        <v>8</v>
      </c>
      <c r="AE10" s="9"/>
      <c r="AF10" s="13"/>
      <c r="AG10" s="13"/>
      <c r="AH10" s="41" t="str">
        <f t="shared" si="10"/>
        <v>Barnet CC</v>
      </c>
      <c r="AI10" s="41"/>
      <c r="AJ10" s="41" t="str">
        <f t="shared" si="11"/>
        <v>Black Horse</v>
      </c>
      <c r="AK10" s="41"/>
      <c r="AL10" s="41" t="str">
        <f t="shared" si="12"/>
        <v>Chequers</v>
      </c>
      <c r="AM10" s="41"/>
      <c r="AN10" s="41" t="str">
        <f t="shared" si="13"/>
        <v>Kings Head</v>
      </c>
      <c r="AO10" s="41"/>
      <c r="AP10" s="41" t="str">
        <f t="shared" si="14"/>
        <v>Players</v>
      </c>
      <c r="AQ10" s="41"/>
      <c r="AR10" s="41" t="str">
        <f t="shared" si="15"/>
        <v>SCCC</v>
      </c>
      <c r="AS10" s="41"/>
      <c r="AT10" s="41">
        <f t="shared" si="16"/>
        <v>0</v>
      </c>
      <c r="AU10" s="41"/>
      <c r="AV10" s="41">
        <f t="shared" si="17"/>
        <v>0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8"/>
      </c>
      <c r="BF10" s="41"/>
      <c r="BG10" s="41">
        <f t="shared" si="19"/>
      </c>
      <c r="BH10" s="41"/>
      <c r="BI10" s="41">
        <f t="shared" si="20"/>
      </c>
      <c r="BJ10" s="41"/>
      <c r="BK10" s="41">
        <f t="shared" si="21"/>
      </c>
      <c r="BL10" s="41"/>
      <c r="BM10" s="51">
        <f t="shared" si="22"/>
      </c>
      <c r="BN10" s="41"/>
      <c r="BO10" s="51">
        <f t="shared" si="23"/>
      </c>
      <c r="BP10" s="9"/>
      <c r="BQ10" s="9"/>
      <c r="BR10" s="13"/>
      <c r="BS10" s="41">
        <f t="shared" si="24"/>
      </c>
      <c r="BT10" s="41">
        <f t="shared" si="25"/>
      </c>
      <c r="BU10" s="41">
        <f t="shared" si="26"/>
      </c>
      <c r="BV10" s="41">
        <f t="shared" si="42"/>
      </c>
      <c r="BW10" s="41">
        <f t="shared" si="27"/>
      </c>
      <c r="BX10" s="41">
        <f t="shared" si="28"/>
      </c>
      <c r="BY10" s="41">
        <f t="shared" si="29"/>
      </c>
      <c r="BZ10" s="41">
        <f t="shared" si="30"/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20</v>
      </c>
      <c r="C12" s="22"/>
      <c r="D12" s="22"/>
      <c r="F12" s="55" t="s">
        <v>22</v>
      </c>
      <c r="G12" s="30"/>
      <c r="H12" s="31"/>
      <c r="N12" s="60" t="s">
        <v>26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16" t="s">
        <v>70</v>
      </c>
      <c r="O13" s="117"/>
      <c r="P13" s="118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Players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9" t="s">
        <v>50</v>
      </c>
      <c r="B15" s="124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 t="str">
        <f>IF($AD8=$V15,$V8,"")</f>
        <v>SCCC</v>
      </c>
      <c r="AC15" s="5">
        <f>IF($AD9=$V15,$V9,"")</f>
      </c>
      <c r="AD15" s="5">
        <f>IF($AD10=$V15,$V10,"")</f>
      </c>
      <c r="AE15" s="5" t="str">
        <f t="shared" si="43"/>
        <v>SCCC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25"/>
      <c r="B16" s="126"/>
      <c r="C16" s="110" t="s">
        <v>9</v>
      </c>
      <c r="D16" s="111"/>
      <c r="E16" s="106" t="s">
        <v>16</v>
      </c>
      <c r="F16" s="111"/>
      <c r="G16" s="106" t="s">
        <v>11</v>
      </c>
      <c r="H16" s="111"/>
      <c r="I16" s="106" t="s">
        <v>27</v>
      </c>
      <c r="J16" s="107"/>
      <c r="K16" s="108" t="s">
        <v>28</v>
      </c>
      <c r="L16" s="109"/>
      <c r="M16" s="115" t="s">
        <v>29</v>
      </c>
      <c r="N16" s="101"/>
      <c r="O16" s="100" t="s">
        <v>13</v>
      </c>
      <c r="P16" s="101"/>
      <c r="Q16" s="10"/>
      <c r="R16"/>
      <c r="S16" s="48"/>
      <c r="T16" s="48"/>
      <c r="U16" s="47"/>
      <c r="V16" s="5">
        <v>3</v>
      </c>
      <c r="W16" s="5">
        <f>IF($AD3=$V16,$V3,"")</f>
      </c>
      <c r="X16" s="5" t="str">
        <f>IF($AD4=$V16,$V4,"")</f>
        <v>Black Horse</v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Black Horse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58" t="str">
        <f aca="true" t="shared" si="44" ref="B17:B24">+AE14</f>
        <v>Players</v>
      </c>
      <c r="C17" s="130">
        <f aca="true" t="shared" si="45" ref="C17:C24">+AE23</f>
        <v>10</v>
      </c>
      <c r="D17" s="130"/>
      <c r="E17" s="130">
        <f aca="true" t="shared" si="46" ref="E17:E24">+AE33</f>
        <v>7</v>
      </c>
      <c r="F17" s="130"/>
      <c r="G17" s="130">
        <f aca="true" t="shared" si="47" ref="G17:G24">+C17-E17</f>
        <v>3</v>
      </c>
      <c r="H17" s="130"/>
      <c r="I17" s="130">
        <f aca="true" t="shared" si="48" ref="I17:I24">+AE43</f>
        <v>52</v>
      </c>
      <c r="J17" s="130"/>
      <c r="K17" s="130">
        <f aca="true" t="shared" si="49" ref="K17:K24">+C17*9-I17</f>
        <v>38</v>
      </c>
      <c r="L17" s="131"/>
      <c r="M17" s="130">
        <f aca="true" t="shared" si="50" ref="M17:M24">+I17-K17</f>
        <v>14</v>
      </c>
      <c r="N17" s="130"/>
      <c r="O17" s="130">
        <f aca="true" t="shared" si="51" ref="O17:O24">+E17*2+I17</f>
        <v>66</v>
      </c>
      <c r="P17" s="131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Kings Head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Kings Head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58" t="str">
        <f t="shared" si="44"/>
        <v>SCCC</v>
      </c>
      <c r="C18" s="130">
        <f t="shared" si="45"/>
        <v>10</v>
      </c>
      <c r="D18" s="130"/>
      <c r="E18" s="130">
        <f t="shared" si="46"/>
        <v>6</v>
      </c>
      <c r="F18" s="130"/>
      <c r="G18" s="130">
        <f t="shared" si="47"/>
        <v>4</v>
      </c>
      <c r="H18" s="130"/>
      <c r="I18" s="130">
        <f t="shared" si="48"/>
        <v>51</v>
      </c>
      <c r="J18" s="130"/>
      <c r="K18" s="130">
        <f t="shared" si="49"/>
        <v>39</v>
      </c>
      <c r="L18" s="131"/>
      <c r="M18" s="130">
        <f t="shared" si="50"/>
        <v>12</v>
      </c>
      <c r="N18" s="130"/>
      <c r="O18" s="130">
        <f t="shared" si="51"/>
        <v>63</v>
      </c>
      <c r="P18" s="131"/>
      <c r="Q18" s="43"/>
      <c r="R18"/>
      <c r="S18" s="48"/>
      <c r="T18" s="48"/>
      <c r="U18" s="47"/>
      <c r="V18" s="5">
        <v>5</v>
      </c>
      <c r="W18" s="5" t="str">
        <f>IF($AD3=$V18,$V3,"")</f>
        <v>Barnet CC</v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Barnet CC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9">
        <v>3</v>
      </c>
      <c r="B19" s="58" t="str">
        <f t="shared" si="44"/>
        <v>Black Horse</v>
      </c>
      <c r="C19" s="97">
        <f t="shared" si="45"/>
        <v>10</v>
      </c>
      <c r="D19" s="97"/>
      <c r="E19" s="97">
        <f t="shared" si="46"/>
        <v>5</v>
      </c>
      <c r="F19" s="97"/>
      <c r="G19" s="97">
        <f t="shared" si="47"/>
        <v>5</v>
      </c>
      <c r="H19" s="97"/>
      <c r="I19" s="97">
        <f t="shared" si="48"/>
        <v>43</v>
      </c>
      <c r="J19" s="97"/>
      <c r="K19" s="97">
        <f t="shared" si="49"/>
        <v>47</v>
      </c>
      <c r="L19" s="103"/>
      <c r="M19" s="97">
        <f t="shared" si="50"/>
        <v>-4</v>
      </c>
      <c r="N19" s="97"/>
      <c r="O19" s="97">
        <f t="shared" si="51"/>
        <v>53</v>
      </c>
      <c r="P19" s="103"/>
      <c r="Q19" s="43"/>
      <c r="V19" s="5">
        <v>6</v>
      </c>
      <c r="W19" s="5">
        <f>IF($AD3=$V19,$V3,"")</f>
      </c>
      <c r="X19" s="5">
        <f>IF($AD4=$V19,$V4,"")</f>
      </c>
      <c r="Y19" s="5" t="str">
        <f>IF($AD5=$V19,$V5,"")</f>
        <v>Chequers</v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Chequers</v>
      </c>
      <c r="AF19" s="5"/>
      <c r="AG19" s="5"/>
      <c r="AH19" s="5"/>
      <c r="AI19" s="5"/>
      <c r="AJ19" s="5"/>
      <c r="BO19"/>
      <c r="BQ19" s="9"/>
    </row>
    <row r="20" spans="1:69" ht="17.25" thickBot="1">
      <c r="A20" s="59">
        <v>4</v>
      </c>
      <c r="B20" s="58" t="str">
        <f t="shared" si="44"/>
        <v>Kings Head</v>
      </c>
      <c r="C20" s="97">
        <f t="shared" si="45"/>
        <v>10</v>
      </c>
      <c r="D20" s="97"/>
      <c r="E20" s="97">
        <f t="shared" si="46"/>
        <v>5</v>
      </c>
      <c r="F20" s="97"/>
      <c r="G20" s="97">
        <f t="shared" si="47"/>
        <v>5</v>
      </c>
      <c r="H20" s="97"/>
      <c r="I20" s="97">
        <f t="shared" si="48"/>
        <v>43</v>
      </c>
      <c r="J20" s="97"/>
      <c r="K20" s="97">
        <f t="shared" si="49"/>
        <v>47</v>
      </c>
      <c r="L20" s="103"/>
      <c r="M20" s="97">
        <f t="shared" si="50"/>
        <v>-4</v>
      </c>
      <c r="N20" s="97"/>
      <c r="O20" s="97">
        <f t="shared" si="51"/>
        <v>53</v>
      </c>
      <c r="P20" s="103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  <v>0</v>
      </c>
      <c r="AD20" s="5">
        <f>IF($AD10=$V20,$V10,"")</f>
      </c>
      <c r="AE20" s="5" t="str">
        <f t="shared" si="43"/>
        <v>0</v>
      </c>
      <c r="AF20" s="5"/>
      <c r="AG20" s="5"/>
      <c r="AH20" s="5"/>
      <c r="AI20" s="5"/>
      <c r="AJ20" s="5"/>
      <c r="BO20"/>
      <c r="BQ20" s="9"/>
    </row>
    <row r="21" spans="1:69" ht="17.25" thickBot="1">
      <c r="A21" s="59">
        <v>5</v>
      </c>
      <c r="B21" s="58" t="str">
        <f t="shared" si="44"/>
        <v>Barnet CC</v>
      </c>
      <c r="C21" s="97">
        <f t="shared" si="45"/>
        <v>10</v>
      </c>
      <c r="D21" s="97"/>
      <c r="E21" s="97">
        <f t="shared" si="46"/>
        <v>4</v>
      </c>
      <c r="F21" s="97"/>
      <c r="G21" s="97">
        <f t="shared" si="47"/>
        <v>6</v>
      </c>
      <c r="H21" s="97"/>
      <c r="I21" s="97">
        <f t="shared" si="48"/>
        <v>43</v>
      </c>
      <c r="J21" s="97"/>
      <c r="K21" s="97">
        <f t="shared" si="49"/>
        <v>47</v>
      </c>
      <c r="L21" s="97"/>
      <c r="M21" s="97">
        <f t="shared" si="50"/>
        <v>-4</v>
      </c>
      <c r="N21" s="97"/>
      <c r="O21" s="97">
        <f t="shared" si="51"/>
        <v>51</v>
      </c>
      <c r="P21" s="97"/>
      <c r="Q21" s="43"/>
      <c r="V21" s="5">
        <v>8</v>
      </c>
      <c r="W21" s="5">
        <f>IF($AD3=$V21,$V4,"")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3"/>
        <v>0</v>
      </c>
      <c r="AF21" s="5"/>
      <c r="AG21" s="5"/>
      <c r="AH21" s="5"/>
      <c r="AI21" s="5"/>
      <c r="AJ21" s="5"/>
      <c r="BO21"/>
      <c r="BQ21" s="9"/>
    </row>
    <row r="22" spans="1:69" ht="17.25" thickBot="1">
      <c r="A22" s="59">
        <v>6</v>
      </c>
      <c r="B22" s="58" t="str">
        <f t="shared" si="44"/>
        <v>Chequers</v>
      </c>
      <c r="C22" s="98">
        <f t="shared" si="45"/>
        <v>10</v>
      </c>
      <c r="D22" s="98"/>
      <c r="E22" s="98">
        <f t="shared" si="46"/>
        <v>3</v>
      </c>
      <c r="F22" s="98"/>
      <c r="G22" s="98">
        <f t="shared" si="47"/>
        <v>7</v>
      </c>
      <c r="H22" s="98"/>
      <c r="I22" s="98">
        <f t="shared" si="48"/>
        <v>38</v>
      </c>
      <c r="J22" s="98"/>
      <c r="K22" s="98">
        <f t="shared" si="49"/>
        <v>52</v>
      </c>
      <c r="L22" s="98"/>
      <c r="M22" s="98">
        <f t="shared" si="50"/>
        <v>-14</v>
      </c>
      <c r="N22" s="98"/>
      <c r="O22" s="98">
        <f t="shared" si="51"/>
        <v>44</v>
      </c>
      <c r="P22" s="98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58" t="str">
        <f t="shared" si="44"/>
        <v>0</v>
      </c>
      <c r="C23" s="98">
        <f t="shared" si="45"/>
        <v>0</v>
      </c>
      <c r="D23" s="98"/>
      <c r="E23" s="98">
        <f t="shared" si="46"/>
        <v>0</v>
      </c>
      <c r="F23" s="98"/>
      <c r="G23" s="98">
        <f t="shared" si="47"/>
        <v>0</v>
      </c>
      <c r="H23" s="98"/>
      <c r="I23" s="98">
        <f t="shared" si="48"/>
        <v>0</v>
      </c>
      <c r="J23" s="98"/>
      <c r="K23" s="98">
        <f t="shared" si="49"/>
        <v>0</v>
      </c>
      <c r="L23" s="98"/>
      <c r="M23" s="98">
        <f t="shared" si="50"/>
        <v>0</v>
      </c>
      <c r="N23" s="98"/>
      <c r="O23" s="98">
        <f t="shared" si="51"/>
        <v>0</v>
      </c>
      <c r="P23" s="98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  <v>10</v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10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58" t="str">
        <f t="shared" si="44"/>
        <v>0</v>
      </c>
      <c r="C24" s="98">
        <f t="shared" si="45"/>
        <v>0</v>
      </c>
      <c r="D24" s="98"/>
      <c r="E24" s="98">
        <f t="shared" si="46"/>
        <v>0</v>
      </c>
      <c r="F24" s="98"/>
      <c r="G24" s="98">
        <f t="shared" si="47"/>
        <v>0</v>
      </c>
      <c r="H24" s="98"/>
      <c r="I24" s="98">
        <f t="shared" si="48"/>
        <v>0</v>
      </c>
      <c r="J24" s="98"/>
      <c r="K24" s="98">
        <f t="shared" si="49"/>
        <v>0</v>
      </c>
      <c r="L24" s="98"/>
      <c r="M24" s="98">
        <f t="shared" si="50"/>
        <v>0</v>
      </c>
      <c r="N24" s="98"/>
      <c r="O24" s="98">
        <f t="shared" si="51"/>
        <v>0</v>
      </c>
      <c r="P24" s="98"/>
      <c r="Q24" s="56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  <v>10</v>
      </c>
      <c r="AC24" s="5">
        <f t="shared" si="58"/>
      </c>
      <c r="AD24" s="5">
        <f t="shared" si="59"/>
      </c>
      <c r="AE24" s="5">
        <f t="shared" si="60"/>
        <v>10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  <v>10</v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10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  <v>10</v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10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  <v>10</v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10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  <v>10</v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10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  <v>0</v>
      </c>
      <c r="AD29" s="5">
        <f t="shared" si="59"/>
      </c>
      <c r="AE29" s="5">
        <f t="shared" si="60"/>
        <v>0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0</v>
      </c>
      <c r="AE30" s="5">
        <f t="shared" si="60"/>
        <v>0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  <v>7</v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7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  <v>6</v>
      </c>
      <c r="AC34" s="5">
        <f t="shared" si="67"/>
      </c>
      <c r="AD34" s="5">
        <f t="shared" si="68"/>
      </c>
      <c r="AE34" s="5">
        <f t="shared" si="69"/>
        <v>6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  <v>5</v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5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  <v>5</v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5</v>
      </c>
      <c r="BO36"/>
      <c r="BQ36" s="9"/>
    </row>
    <row r="37" spans="22:69" ht="12.75">
      <c r="V37">
        <v>5</v>
      </c>
      <c r="W37" s="5">
        <f t="shared" si="61"/>
        <v>4</v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4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  <v>3</v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3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  <v>0</v>
      </c>
      <c r="AD39" s="5">
        <f t="shared" si="68"/>
      </c>
      <c r="AE39" s="5">
        <f t="shared" si="69"/>
        <v>0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0</v>
      </c>
      <c r="AE40" s="5">
        <f t="shared" si="69"/>
        <v>0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  <v>52</v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52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  <v>51</v>
      </c>
      <c r="AC44" s="5">
        <f t="shared" si="76"/>
      </c>
      <c r="AD44" s="5">
        <f t="shared" si="77"/>
      </c>
      <c r="AE44" s="5">
        <f t="shared" si="78"/>
        <v>51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  <v>43</v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43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  <v>43</v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43</v>
      </c>
      <c r="BO46"/>
      <c r="BQ46" s="9"/>
    </row>
    <row r="47" spans="22:69" ht="12.75">
      <c r="V47" s="5">
        <v>5</v>
      </c>
      <c r="W47" s="5">
        <f t="shared" si="70"/>
        <v>43</v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43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  <v>38</v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38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  <v>0</v>
      </c>
      <c r="AD49" s="5">
        <f t="shared" si="77"/>
      </c>
      <c r="AE49" s="5">
        <f t="shared" si="78"/>
        <v>0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0</v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/>
  <mergeCells count="77">
    <mergeCell ref="M20:N20"/>
    <mergeCell ref="M19:N19"/>
    <mergeCell ref="M18:N18"/>
    <mergeCell ref="M17:N17"/>
    <mergeCell ref="O22:P22"/>
    <mergeCell ref="O23:P23"/>
    <mergeCell ref="O16:P16"/>
    <mergeCell ref="O17:P17"/>
    <mergeCell ref="O18:P18"/>
    <mergeCell ref="O19:P19"/>
    <mergeCell ref="O20:P20"/>
    <mergeCell ref="O21:P21"/>
    <mergeCell ref="M22:N22"/>
    <mergeCell ref="M23:N23"/>
    <mergeCell ref="K17:L17"/>
    <mergeCell ref="K18:L18"/>
    <mergeCell ref="K19:L19"/>
    <mergeCell ref="K20:L20"/>
    <mergeCell ref="K21:L21"/>
    <mergeCell ref="K22:L22"/>
    <mergeCell ref="K23:L23"/>
    <mergeCell ref="M21:N21"/>
    <mergeCell ref="O2:P2"/>
    <mergeCell ref="I16:J16"/>
    <mergeCell ref="K16:L16"/>
    <mergeCell ref="C16:D16"/>
    <mergeCell ref="I2:J2"/>
    <mergeCell ref="C15:P15"/>
    <mergeCell ref="M16:N16"/>
    <mergeCell ref="M2:N2"/>
    <mergeCell ref="N13:P13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C1:R1"/>
    <mergeCell ref="I18:J18"/>
    <mergeCell ref="I19:J19"/>
    <mergeCell ref="G19:H19"/>
    <mergeCell ref="I17:J17"/>
    <mergeCell ref="C17:D17"/>
    <mergeCell ref="E17:F17"/>
    <mergeCell ref="G17:H17"/>
    <mergeCell ref="C18:D18"/>
    <mergeCell ref="E18:F18"/>
    <mergeCell ref="G18:H18"/>
    <mergeCell ref="C19:D19"/>
    <mergeCell ref="E19:F19"/>
    <mergeCell ref="E20:F20"/>
    <mergeCell ref="C20:D20"/>
    <mergeCell ref="G21:H21"/>
    <mergeCell ref="I20:J20"/>
    <mergeCell ref="G20:H20"/>
    <mergeCell ref="C21:D21"/>
    <mergeCell ref="E21:F21"/>
    <mergeCell ref="I21:J21"/>
    <mergeCell ref="I22:J22"/>
    <mergeCell ref="C23:D23"/>
    <mergeCell ref="E23:F23"/>
    <mergeCell ref="G23:H23"/>
    <mergeCell ref="I23:J23"/>
    <mergeCell ref="E22:F22"/>
    <mergeCell ref="Q2:R2"/>
    <mergeCell ref="C24:D24"/>
    <mergeCell ref="E24:F24"/>
    <mergeCell ref="G24:H24"/>
    <mergeCell ref="I24:J24"/>
    <mergeCell ref="K24:L24"/>
    <mergeCell ref="M24:N24"/>
    <mergeCell ref="O24:P24"/>
    <mergeCell ref="C22:D22"/>
    <mergeCell ref="G22:H22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L3:L6 F5:F10 H6:H10 H3:H4 J3:J5 J7:J10 R3:R9 L8:L10 N3:N7 N9:N10 P3:P8 P10 F3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D53"/>
  <sheetViews>
    <sheetView workbookViewId="0" topLeftCell="A7">
      <selection activeCell="E4" sqref="E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8" width="9.00390625" style="0" hidden="1" customWidth="1"/>
    <col min="89" max="89" width="6.625" style="0" hidden="1" customWidth="1"/>
    <col min="90" max="130" width="9.00390625" style="0" hidden="1" customWidth="1"/>
  </cols>
  <sheetData>
    <row r="1" spans="1:89" ht="19.5" customHeight="1">
      <c r="A1" s="123" t="s">
        <v>48</v>
      </c>
      <c r="B1" s="124"/>
      <c r="C1" s="127" t="s">
        <v>8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5"/>
      <c r="B2" s="126"/>
      <c r="C2" s="96" t="str">
        <f>+B3</f>
        <v>Barnet CC</v>
      </c>
      <c r="D2" s="105"/>
      <c r="E2" s="104" t="str">
        <f>+B4</f>
        <v>Black Horse</v>
      </c>
      <c r="F2" s="105"/>
      <c r="G2" s="104" t="str">
        <f>+B5</f>
        <v>Chequers</v>
      </c>
      <c r="H2" s="105"/>
      <c r="I2" s="104" t="str">
        <f>+B6</f>
        <v>Kings Head</v>
      </c>
      <c r="J2" s="105"/>
      <c r="K2" s="104" t="str">
        <f>+B7</f>
        <v>Players</v>
      </c>
      <c r="L2" s="105"/>
      <c r="M2" s="104" t="str">
        <f>+B8</f>
        <v>SCCC</v>
      </c>
      <c r="N2" s="105"/>
      <c r="O2" s="104">
        <f>+B9</f>
        <v>0</v>
      </c>
      <c r="P2" s="105"/>
      <c r="Q2" s="104">
        <f>+B10</f>
        <v>0</v>
      </c>
      <c r="R2" s="105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23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24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93" t="s">
        <v>7</v>
      </c>
      <c r="B3" s="32" t="s">
        <v>31</v>
      </c>
      <c r="C3" s="7"/>
      <c r="D3" s="7"/>
      <c r="E3" s="6">
        <v>5</v>
      </c>
      <c r="F3" s="3">
        <f>+IF(E3="","",9-E3)</f>
        <v>4</v>
      </c>
      <c r="G3" s="6">
        <v>5</v>
      </c>
      <c r="H3" s="3">
        <f>+IF(G3="","",9-G3)</f>
        <v>4</v>
      </c>
      <c r="I3" s="6"/>
      <c r="J3" s="3">
        <f>+IF(I3="","",9-I3)</f>
      </c>
      <c r="K3" s="6"/>
      <c r="L3" s="3">
        <f>+IF(K3="","",9-K3)</f>
      </c>
      <c r="M3" s="6"/>
      <c r="N3" s="3">
        <f>+IF(M3="","",9-M3)</f>
      </c>
      <c r="O3" s="6"/>
      <c r="P3" s="3">
        <f aca="true" t="shared" si="0" ref="P3:P8">+IF(O3="","",9-O3)</f>
      </c>
      <c r="Q3" s="6"/>
      <c r="R3" s="3">
        <f aca="true" t="shared" si="1" ref="R3:R9">+IF(Q3="","",9-Q3)</f>
      </c>
      <c r="S3" s="11"/>
      <c r="T3" s="11"/>
      <c r="U3" s="11"/>
      <c r="V3" s="50" t="str">
        <f aca="true" t="shared" si="2" ref="V3:V10">+B3</f>
        <v>Barnet CC</v>
      </c>
      <c r="W3" s="41">
        <f>+'Division 2'!W3+COUNTIF($BS$3:$CH$10,V3)</f>
        <v>15</v>
      </c>
      <c r="X3" s="41">
        <f>+'Division 2'!X3+COUNTIF($BA$3:$BO$10,V3)</f>
        <v>7</v>
      </c>
      <c r="Y3" s="41">
        <f aca="true" t="shared" si="3" ref="Y3:Y10">+W3-X3</f>
        <v>8</v>
      </c>
      <c r="Z3" s="41">
        <f aca="true" t="shared" si="4" ref="Z3:Z10">+X3*2</f>
        <v>14</v>
      </c>
      <c r="AA3" s="53">
        <f>++'Division 2'!AA3+(C3+E3+G3+I3+K3+M3+O3+Q3)+SUM(D3:D10)</f>
        <v>66</v>
      </c>
      <c r="AB3" s="54">
        <f aca="true" t="shared" si="5" ref="AB3:AB10">+Z3+AA3</f>
        <v>80</v>
      </c>
      <c r="AC3" s="12">
        <f>+AB3+0.08</f>
        <v>80.08</v>
      </c>
      <c r="AD3">
        <f aca="true" t="shared" si="6" ref="AD3:AD10">RANK(AC3,$AC$3:$AC$10,0)</f>
        <v>3</v>
      </c>
      <c r="AH3" s="41" t="str">
        <f aca="true" t="shared" si="7" ref="AH3:AH10">+IF(C3&gt;4,$B3,C$2)</f>
        <v>Barnet CC</v>
      </c>
      <c r="AI3" s="41"/>
      <c r="AJ3" s="41" t="str">
        <f aca="true" t="shared" si="8" ref="AJ3:AJ10">+IF(E3&gt;4,$B3,E$2)</f>
        <v>Barnet CC</v>
      </c>
      <c r="AK3" s="41"/>
      <c r="AL3" s="41" t="str">
        <f aca="true" t="shared" si="9" ref="AL3:AL10">+IF(G3&gt;4,$B3,G$2)</f>
        <v>Barnet CC</v>
      </c>
      <c r="AM3" s="41"/>
      <c r="AN3" s="41" t="str">
        <f aca="true" t="shared" si="10" ref="AN3:AN10">+IF(I3&gt;4,$B3,I$2)</f>
        <v>Kings Head</v>
      </c>
      <c r="AO3" s="41"/>
      <c r="AP3" s="41" t="str">
        <f aca="true" t="shared" si="11" ref="AP3:AP10">+IF(K3&gt;4,$B3,K$2)</f>
        <v>Players</v>
      </c>
      <c r="AQ3" s="41"/>
      <c r="AR3" s="41" t="str">
        <f aca="true" t="shared" si="12" ref="AR3:AR10">+IF(M3&gt;4,$B3,M$2)</f>
        <v>SCCC</v>
      </c>
      <c r="AS3" s="41"/>
      <c r="AT3" s="41">
        <f aca="true" t="shared" si="13" ref="AT3:AT10">+IF(O3&gt;4,$B3,O$2)</f>
        <v>0</v>
      </c>
      <c r="AU3" s="41"/>
      <c r="AV3" s="41">
        <f aca="true" t="shared" si="14" ref="AV3:AV10">+IF(Q3&gt;4,$B3,Q$2)</f>
        <v>0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Barnet CC</v>
      </c>
      <c r="BD3" s="41"/>
      <c r="BE3" s="41" t="str">
        <f aca="true" t="shared" si="15" ref="BE3:BE10">IF(G3="","",AL3)</f>
        <v>Barnet CC</v>
      </c>
      <c r="BF3" s="41"/>
      <c r="BG3" s="41">
        <f aca="true" t="shared" si="16" ref="BG3:BG10">IF(I3="","",AN3)</f>
      </c>
      <c r="BH3" s="41"/>
      <c r="BI3" s="41">
        <f aca="true" t="shared" si="17" ref="BI3:BI10">IF(K3="","",AP3)</f>
      </c>
      <c r="BJ3" s="41"/>
      <c r="BK3" s="41">
        <f aca="true" t="shared" si="18" ref="BK3:BK10">IF(M3="","",AR3)</f>
      </c>
      <c r="BL3" s="41"/>
      <c r="BM3" s="41">
        <f aca="true" t="shared" si="19" ref="BM3:BM10">IF(O3="","",AT3)</f>
      </c>
      <c r="BN3" s="41"/>
      <c r="BO3" s="41">
        <f aca="true" t="shared" si="20" ref="BO3:BO10">IF(Q3="","",AV3)</f>
      </c>
      <c r="BQ3" s="9"/>
      <c r="BS3" s="41">
        <f aca="true" t="shared" si="21" ref="BS3:BS10">+IF(C3="","",$B3)</f>
      </c>
      <c r="BT3" s="41">
        <f aca="true" t="shared" si="22" ref="BT3:BT10">+IF(D3="","",$C$2)</f>
      </c>
      <c r="BU3" s="41" t="str">
        <f aca="true" t="shared" si="23" ref="BU3:BU10">+IF(E3="","",$B3)</f>
        <v>Barnet CC</v>
      </c>
      <c r="BV3" s="41" t="str">
        <f aca="true" t="shared" si="24" ref="BV3:BV10">+IF(F3="","",$E$2)</f>
        <v>Black Horse</v>
      </c>
      <c r="BW3" s="41" t="str">
        <f aca="true" t="shared" si="25" ref="BW3:BW10">+IF(G3="","",$B3)</f>
        <v>Barnet CC</v>
      </c>
      <c r="BX3" s="41" t="str">
        <f aca="true" t="shared" si="26" ref="BX3:BX10">+IF(H3="","",$G$2)</f>
        <v>Chequers</v>
      </c>
      <c r="BY3" s="41">
        <f aca="true" t="shared" si="27" ref="BY3:BY10">+IF(I3="","",$B3)</f>
      </c>
      <c r="BZ3" s="41">
        <f aca="true" t="shared" si="28" ref="BZ3:BZ10">+IF(J3="","",$I$2)</f>
      </c>
      <c r="CA3" s="41">
        <f aca="true" t="shared" si="29" ref="CA3:CA10">+IF(K3="","",$B3)</f>
      </c>
      <c r="CB3" s="41">
        <f aca="true" t="shared" si="30" ref="CB3:CB10">+IF(L3="","",$K$2)</f>
      </c>
      <c r="CC3" s="41">
        <f aca="true" t="shared" si="31" ref="CC3:CC10">+IF(M3="","",$B3)</f>
      </c>
      <c r="CD3" s="41">
        <f aca="true" t="shared" si="32" ref="CD3:CD10">+IF(N3="","",$M$2)</f>
      </c>
      <c r="CE3" s="41">
        <f aca="true" t="shared" si="33" ref="CE3:CE10">+IF(O3="","",$B3)</f>
      </c>
      <c r="CF3" s="41">
        <f aca="true" t="shared" si="34" ref="CF3:CF10">+IF(P3="","",$O$2)</f>
      </c>
      <c r="CG3" s="41">
        <f aca="true" t="shared" si="35" ref="CG3:CG10">+IF(Q3="","",$B3)</f>
      </c>
      <c r="CH3" s="41">
        <f aca="true" t="shared" si="36" ref="CH3:CH10">+IF(R3="","",$Q$2)</f>
      </c>
    </row>
    <row r="4" spans="1:86" ht="19.5" customHeight="1" thickBot="1">
      <c r="A4" s="94"/>
      <c r="B4" s="33" t="s">
        <v>4</v>
      </c>
      <c r="C4" s="6">
        <v>6</v>
      </c>
      <c r="D4" s="3">
        <f aca="true" t="shared" si="37" ref="D4:D10">+IF(C4="","",9-C4)</f>
        <v>3</v>
      </c>
      <c r="E4" s="7"/>
      <c r="F4" s="7"/>
      <c r="G4" s="6"/>
      <c r="H4" s="3">
        <f>+IF(G4="","",9-G4)</f>
      </c>
      <c r="I4" s="6"/>
      <c r="J4" s="3">
        <f>+IF(I4="","",9-I4)</f>
      </c>
      <c r="K4" s="6"/>
      <c r="L4" s="3">
        <f>+IF(K4="","",9-K4)</f>
      </c>
      <c r="M4" s="6">
        <v>3</v>
      </c>
      <c r="N4" s="3">
        <f>+IF(M4="","",9-M4)</f>
        <v>6</v>
      </c>
      <c r="O4" s="6"/>
      <c r="P4" s="3">
        <f t="shared" si="0"/>
      </c>
      <c r="Q4" s="6"/>
      <c r="R4" s="3">
        <f t="shared" si="1"/>
      </c>
      <c r="S4" s="11"/>
      <c r="T4" s="11"/>
      <c r="U4" s="11"/>
      <c r="V4" s="50" t="str">
        <f t="shared" si="2"/>
        <v>Black Horse</v>
      </c>
      <c r="W4" s="41">
        <f>++'Division 2'!W4+COUNTIF($BS$3:$CH$10,V4)</f>
        <v>15</v>
      </c>
      <c r="X4" s="41">
        <f>++'Division 2'!Y4+COUNTIF($BA$3:$BO$10,V4)</f>
        <v>6</v>
      </c>
      <c r="Y4" s="41">
        <f t="shared" si="3"/>
        <v>9</v>
      </c>
      <c r="Z4" s="41">
        <f t="shared" si="4"/>
        <v>12</v>
      </c>
      <c r="AA4" s="53">
        <f>+'Division 2'!AA4+(C4+E4+G4+I4+K4+M4+O4+Q4)+SUM(F3:F10)</f>
        <v>64</v>
      </c>
      <c r="AB4" s="54">
        <f t="shared" si="5"/>
        <v>76</v>
      </c>
      <c r="AC4" s="12">
        <f>+AB4+0.07</f>
        <v>76.07</v>
      </c>
      <c r="AD4">
        <f t="shared" si="6"/>
        <v>5</v>
      </c>
      <c r="AH4" s="41" t="str">
        <f t="shared" si="7"/>
        <v>Black Horse</v>
      </c>
      <c r="AI4" s="41"/>
      <c r="AJ4" s="41" t="str">
        <f t="shared" si="8"/>
        <v>Black Horse</v>
      </c>
      <c r="AK4" s="41"/>
      <c r="AL4" s="41" t="str">
        <f t="shared" si="9"/>
        <v>Chequers</v>
      </c>
      <c r="AM4" s="41"/>
      <c r="AN4" s="41" t="str">
        <f t="shared" si="10"/>
        <v>Kings Head</v>
      </c>
      <c r="AO4" s="41"/>
      <c r="AP4" s="41" t="str">
        <f t="shared" si="11"/>
        <v>Players</v>
      </c>
      <c r="AQ4" s="41"/>
      <c r="AR4" s="41" t="str">
        <f t="shared" si="12"/>
        <v>SCCC</v>
      </c>
      <c r="AS4" s="41"/>
      <c r="AT4" s="41">
        <f t="shared" si="13"/>
        <v>0</v>
      </c>
      <c r="AU4" s="41"/>
      <c r="AV4" s="41">
        <f t="shared" si="14"/>
        <v>0</v>
      </c>
      <c r="AW4" s="9"/>
      <c r="AX4" s="9"/>
      <c r="AY4" s="9"/>
      <c r="AZ4" s="9"/>
      <c r="BA4" s="41" t="str">
        <f aca="true" t="shared" si="38" ref="BA4:BA10">IF(C4="","",AH4)</f>
        <v>Black Horse</v>
      </c>
      <c r="BB4" s="41"/>
      <c r="BC4" s="41">
        <f aca="true" t="shared" si="39" ref="BC4:BC10">IF(E4="","",AJ4)</f>
      </c>
      <c r="BD4" s="41"/>
      <c r="BE4" s="41">
        <f t="shared" si="15"/>
      </c>
      <c r="BF4" s="41"/>
      <c r="BG4" s="41">
        <f t="shared" si="16"/>
      </c>
      <c r="BH4" s="41"/>
      <c r="BI4" s="41">
        <f t="shared" si="17"/>
      </c>
      <c r="BJ4" s="41"/>
      <c r="BK4" s="41" t="str">
        <f t="shared" si="18"/>
        <v>SCCC</v>
      </c>
      <c r="BL4" s="41"/>
      <c r="BM4" s="41">
        <f t="shared" si="19"/>
      </c>
      <c r="BN4" s="41"/>
      <c r="BO4" s="41">
        <f t="shared" si="20"/>
      </c>
      <c r="BQ4" s="9"/>
      <c r="BS4" s="41" t="str">
        <f t="shared" si="21"/>
        <v>Black Horse</v>
      </c>
      <c r="BT4" s="41" t="str">
        <f t="shared" si="22"/>
        <v>Barnet CC</v>
      </c>
      <c r="BU4" s="41">
        <f t="shared" si="23"/>
      </c>
      <c r="BV4" s="41">
        <f t="shared" si="24"/>
      </c>
      <c r="BW4" s="41">
        <f t="shared" si="25"/>
      </c>
      <c r="BX4" s="41">
        <f t="shared" si="26"/>
      </c>
      <c r="BY4" s="41">
        <f t="shared" si="27"/>
      </c>
      <c r="BZ4" s="41">
        <f t="shared" si="28"/>
      </c>
      <c r="CA4" s="41">
        <f t="shared" si="29"/>
      </c>
      <c r="CB4" s="41">
        <f t="shared" si="30"/>
      </c>
      <c r="CC4" s="41" t="str">
        <f t="shared" si="31"/>
        <v>Black Horse</v>
      </c>
      <c r="CD4" s="41" t="str">
        <f t="shared" si="32"/>
        <v>SCCC</v>
      </c>
      <c r="CE4" s="41">
        <f t="shared" si="33"/>
      </c>
      <c r="CF4" s="41">
        <f t="shared" si="34"/>
      </c>
      <c r="CG4" s="41">
        <f t="shared" si="35"/>
      </c>
      <c r="CH4" s="41">
        <f t="shared" si="36"/>
      </c>
    </row>
    <row r="5" spans="1:86" ht="19.5" customHeight="1" thickBot="1">
      <c r="A5" s="94"/>
      <c r="B5" s="33" t="s">
        <v>3</v>
      </c>
      <c r="C5" s="6"/>
      <c r="D5" s="3">
        <f t="shared" si="37"/>
      </c>
      <c r="E5" s="6">
        <v>5</v>
      </c>
      <c r="F5" s="3">
        <f aca="true" t="shared" si="40" ref="F5:F10">+IF(E5="","",9-E5)</f>
        <v>4</v>
      </c>
      <c r="G5" s="7"/>
      <c r="H5" s="7"/>
      <c r="I5" s="6">
        <v>5</v>
      </c>
      <c r="J5" s="3">
        <f>+IF(I5="","",9-I5)</f>
        <v>4</v>
      </c>
      <c r="K5" s="6"/>
      <c r="L5" s="3">
        <f>+IF(K5="","",9-K5)</f>
      </c>
      <c r="M5" s="6">
        <v>5</v>
      </c>
      <c r="N5" s="3">
        <f>+IF(M5="","",9-M5)</f>
        <v>4</v>
      </c>
      <c r="O5" s="6"/>
      <c r="P5" s="3">
        <f t="shared" si="0"/>
      </c>
      <c r="Q5" s="6"/>
      <c r="R5" s="3">
        <f t="shared" si="1"/>
      </c>
      <c r="S5" s="11"/>
      <c r="T5" s="11"/>
      <c r="U5" s="11"/>
      <c r="V5" s="50" t="str">
        <f t="shared" si="2"/>
        <v>Chequers</v>
      </c>
      <c r="W5" s="41">
        <f>+'Division 2'!W5+COUNTIF($BS$3:$CH$10,V5)</f>
        <v>15</v>
      </c>
      <c r="X5" s="41">
        <f>+'Division 2'!X5+COUNTIF($BA$3:$BO$10,V5)</f>
        <v>7</v>
      </c>
      <c r="Y5" s="41">
        <f>+W5-X5</f>
        <v>8</v>
      </c>
      <c r="Z5" s="41">
        <f t="shared" si="4"/>
        <v>14</v>
      </c>
      <c r="AA5" s="53">
        <f>+'Division 2'!AA5+(C5+E5+G5+I5+K5+M5+O5+Q5)+SUM(H3:H10)</f>
        <v>62</v>
      </c>
      <c r="AB5" s="54">
        <f t="shared" si="5"/>
        <v>76</v>
      </c>
      <c r="AC5" s="12">
        <f>+AB5+0.06</f>
        <v>76.06</v>
      </c>
      <c r="AD5">
        <f t="shared" si="6"/>
        <v>6</v>
      </c>
      <c r="AH5" s="41" t="str">
        <f t="shared" si="7"/>
        <v>Barnet CC</v>
      </c>
      <c r="AI5" s="41"/>
      <c r="AJ5" s="41" t="str">
        <f t="shared" si="8"/>
        <v>Chequers</v>
      </c>
      <c r="AK5" s="41"/>
      <c r="AL5" s="41" t="str">
        <f t="shared" si="9"/>
        <v>Chequers</v>
      </c>
      <c r="AM5" s="41"/>
      <c r="AN5" s="41" t="str">
        <f t="shared" si="10"/>
        <v>Chequers</v>
      </c>
      <c r="AO5" s="41"/>
      <c r="AP5" s="41" t="str">
        <f t="shared" si="11"/>
        <v>Players</v>
      </c>
      <c r="AQ5" s="41"/>
      <c r="AR5" s="41" t="str">
        <f t="shared" si="12"/>
        <v>Chequers</v>
      </c>
      <c r="AS5" s="41"/>
      <c r="AT5" s="41">
        <f t="shared" si="13"/>
        <v>0</v>
      </c>
      <c r="AU5" s="41"/>
      <c r="AV5" s="41">
        <f t="shared" si="14"/>
        <v>0</v>
      </c>
      <c r="AW5" s="9"/>
      <c r="AX5" s="9"/>
      <c r="AY5" s="9"/>
      <c r="AZ5" s="9"/>
      <c r="BA5" s="41">
        <f t="shared" si="38"/>
      </c>
      <c r="BB5" s="41"/>
      <c r="BC5" s="41" t="str">
        <f t="shared" si="39"/>
        <v>Chequers</v>
      </c>
      <c r="BD5" s="41"/>
      <c r="BE5" s="41">
        <f t="shared" si="15"/>
      </c>
      <c r="BF5" s="41"/>
      <c r="BG5" s="41" t="str">
        <f t="shared" si="16"/>
        <v>Chequers</v>
      </c>
      <c r="BH5" s="41"/>
      <c r="BI5" s="41">
        <f t="shared" si="17"/>
      </c>
      <c r="BJ5" s="41"/>
      <c r="BK5" s="41" t="str">
        <f t="shared" si="18"/>
        <v>Chequers</v>
      </c>
      <c r="BL5" s="41"/>
      <c r="BM5" s="41">
        <f t="shared" si="19"/>
      </c>
      <c r="BN5" s="41"/>
      <c r="BO5" s="41">
        <f t="shared" si="20"/>
      </c>
      <c r="BQ5" s="9"/>
      <c r="BS5" s="41">
        <f t="shared" si="21"/>
      </c>
      <c r="BT5" s="41">
        <f t="shared" si="22"/>
      </c>
      <c r="BU5" s="41" t="str">
        <f t="shared" si="23"/>
        <v>Chequers</v>
      </c>
      <c r="BV5" s="41" t="str">
        <f t="shared" si="24"/>
        <v>Black Horse</v>
      </c>
      <c r="BW5" s="41">
        <f t="shared" si="25"/>
      </c>
      <c r="BX5" s="41">
        <f t="shared" si="26"/>
      </c>
      <c r="BY5" s="41" t="str">
        <f t="shared" si="27"/>
        <v>Chequers</v>
      </c>
      <c r="BZ5" s="41" t="str">
        <f t="shared" si="28"/>
        <v>Kings Head</v>
      </c>
      <c r="CA5" s="41">
        <f t="shared" si="29"/>
      </c>
      <c r="CB5" s="41">
        <f t="shared" si="30"/>
      </c>
      <c r="CC5" s="41" t="str">
        <f t="shared" si="31"/>
        <v>Chequers</v>
      </c>
      <c r="CD5" s="41" t="str">
        <f t="shared" si="32"/>
        <v>SCCC</v>
      </c>
      <c r="CE5" s="41">
        <f t="shared" si="33"/>
      </c>
      <c r="CF5" s="41">
        <f t="shared" si="34"/>
      </c>
      <c r="CG5" s="41">
        <f t="shared" si="35"/>
      </c>
      <c r="CH5" s="41">
        <f t="shared" si="36"/>
      </c>
    </row>
    <row r="6" spans="1:86" ht="19.5" customHeight="1" thickBot="1">
      <c r="A6" s="94"/>
      <c r="B6" s="33" t="s">
        <v>19</v>
      </c>
      <c r="C6" s="6"/>
      <c r="D6" s="3">
        <f t="shared" si="37"/>
      </c>
      <c r="E6" s="6">
        <v>5</v>
      </c>
      <c r="F6" s="3">
        <f t="shared" si="40"/>
        <v>4</v>
      </c>
      <c r="G6" s="6"/>
      <c r="H6" s="3">
        <f>+IF(G6="","",9-G6)</f>
      </c>
      <c r="I6" s="7"/>
      <c r="J6" s="7"/>
      <c r="K6" s="6">
        <v>1</v>
      </c>
      <c r="L6" s="3">
        <f>+IF(K6="","",9-K6)</f>
        <v>8</v>
      </c>
      <c r="M6" s="6">
        <v>4</v>
      </c>
      <c r="N6" s="3">
        <f>+IF(M6="","",9-M6)</f>
        <v>5</v>
      </c>
      <c r="O6" s="6"/>
      <c r="P6" s="3">
        <f t="shared" si="0"/>
      </c>
      <c r="Q6" s="6"/>
      <c r="R6" s="3">
        <f t="shared" si="1"/>
      </c>
      <c r="S6" s="11"/>
      <c r="T6" s="11"/>
      <c r="U6" s="11"/>
      <c r="V6" s="50" t="str">
        <f t="shared" si="2"/>
        <v>Kings Head</v>
      </c>
      <c r="W6" s="41">
        <f>+'Division 2'!W6+COUNTIF($BS$3:$CH$10,V6)</f>
        <v>15</v>
      </c>
      <c r="X6" s="41">
        <f>+'Division 2'!X6+COUNTIF($BA$3:$BO$10,V6)</f>
        <v>7</v>
      </c>
      <c r="Y6" s="41">
        <f t="shared" si="3"/>
        <v>8</v>
      </c>
      <c r="Z6" s="41">
        <f t="shared" si="4"/>
        <v>14</v>
      </c>
      <c r="AA6" s="53">
        <f>+'Division 2'!AA6+(C6+E6+G6+I6+K6+M6+O6+Q6)+SUM(J3:J10)</f>
        <v>63</v>
      </c>
      <c r="AB6" s="54">
        <f t="shared" si="5"/>
        <v>77</v>
      </c>
      <c r="AC6" s="12">
        <f>+AB6+0.05</f>
        <v>77.05</v>
      </c>
      <c r="AD6">
        <f t="shared" si="6"/>
        <v>4</v>
      </c>
      <c r="AH6" s="41" t="str">
        <f t="shared" si="7"/>
        <v>Barnet CC</v>
      </c>
      <c r="AI6" s="41"/>
      <c r="AJ6" s="41" t="str">
        <f t="shared" si="8"/>
        <v>Kings Head</v>
      </c>
      <c r="AK6" s="41"/>
      <c r="AL6" s="41" t="str">
        <f t="shared" si="9"/>
        <v>Chequers</v>
      </c>
      <c r="AM6" s="41"/>
      <c r="AN6" s="41" t="str">
        <f t="shared" si="10"/>
        <v>Kings Head</v>
      </c>
      <c r="AO6" s="41"/>
      <c r="AP6" s="41" t="str">
        <f t="shared" si="11"/>
        <v>Players</v>
      </c>
      <c r="AQ6" s="41"/>
      <c r="AR6" s="41" t="str">
        <f t="shared" si="12"/>
        <v>SCCC</v>
      </c>
      <c r="AS6" s="41"/>
      <c r="AT6" s="41">
        <f t="shared" si="13"/>
        <v>0</v>
      </c>
      <c r="AU6" s="41"/>
      <c r="AV6" s="41">
        <f t="shared" si="14"/>
        <v>0</v>
      </c>
      <c r="AW6" s="9"/>
      <c r="AX6" s="9"/>
      <c r="AY6" s="9"/>
      <c r="AZ6" s="9"/>
      <c r="BA6" s="41">
        <f t="shared" si="38"/>
      </c>
      <c r="BB6" s="41"/>
      <c r="BC6" s="41" t="str">
        <f t="shared" si="39"/>
        <v>Kings Head</v>
      </c>
      <c r="BD6" s="41"/>
      <c r="BE6" s="41">
        <f t="shared" si="15"/>
      </c>
      <c r="BF6" s="41"/>
      <c r="BG6" s="41">
        <f t="shared" si="16"/>
      </c>
      <c r="BH6" s="41"/>
      <c r="BI6" s="41" t="str">
        <f t="shared" si="17"/>
        <v>Players</v>
      </c>
      <c r="BJ6" s="41"/>
      <c r="BK6" s="41" t="str">
        <f t="shared" si="18"/>
        <v>SCCC</v>
      </c>
      <c r="BL6" s="41"/>
      <c r="BM6" s="41">
        <f t="shared" si="19"/>
      </c>
      <c r="BN6" s="41"/>
      <c r="BO6" s="41">
        <f t="shared" si="20"/>
      </c>
      <c r="BQ6" s="9"/>
      <c r="BS6" s="41">
        <f t="shared" si="21"/>
      </c>
      <c r="BT6" s="41">
        <f t="shared" si="22"/>
      </c>
      <c r="BU6" s="41" t="str">
        <f t="shared" si="23"/>
        <v>Kings Head</v>
      </c>
      <c r="BV6" s="41" t="str">
        <f t="shared" si="24"/>
        <v>Black Horse</v>
      </c>
      <c r="BW6" s="41">
        <f t="shared" si="25"/>
      </c>
      <c r="BX6" s="41">
        <f t="shared" si="26"/>
      </c>
      <c r="BY6" s="41">
        <f t="shared" si="27"/>
      </c>
      <c r="BZ6" s="41">
        <f t="shared" si="28"/>
      </c>
      <c r="CA6" s="41" t="str">
        <f t="shared" si="29"/>
        <v>Kings Head</v>
      </c>
      <c r="CB6" s="41" t="str">
        <f t="shared" si="30"/>
        <v>Players</v>
      </c>
      <c r="CC6" s="41" t="str">
        <f t="shared" si="31"/>
        <v>Kings Head</v>
      </c>
      <c r="CD6" s="41" t="str">
        <f t="shared" si="32"/>
        <v>SCCC</v>
      </c>
      <c r="CE6" s="41">
        <f t="shared" si="33"/>
      </c>
      <c r="CF6" s="41">
        <f t="shared" si="34"/>
      </c>
      <c r="CG6" s="41">
        <f t="shared" si="35"/>
      </c>
      <c r="CH6" s="41">
        <f t="shared" si="36"/>
      </c>
    </row>
    <row r="7" spans="1:86" ht="19.5" customHeight="1" thickBot="1">
      <c r="A7" s="94"/>
      <c r="B7" s="33" t="s">
        <v>0</v>
      </c>
      <c r="C7" s="6">
        <v>3</v>
      </c>
      <c r="D7" s="3">
        <f t="shared" si="37"/>
        <v>6</v>
      </c>
      <c r="E7" s="6"/>
      <c r="F7" s="3">
        <f t="shared" si="40"/>
      </c>
      <c r="G7" s="6">
        <v>4</v>
      </c>
      <c r="H7" s="3">
        <f>+IF(G7="","",9-G7)</f>
        <v>5</v>
      </c>
      <c r="I7" s="6">
        <v>3</v>
      </c>
      <c r="J7" s="3">
        <f>+IF(I7="","",9-I7)</f>
        <v>6</v>
      </c>
      <c r="K7" s="39"/>
      <c r="L7" s="34"/>
      <c r="M7" s="6"/>
      <c r="N7" s="3">
        <f>+IF(M7="","",9-M7)</f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50" t="str">
        <f t="shared" si="2"/>
        <v>Players</v>
      </c>
      <c r="W7" s="41">
        <f>+'Division 2'!W7+COUNTIF($BS$3:$CH$10,V7)</f>
        <v>15</v>
      </c>
      <c r="X7" s="41">
        <f>+'Division 2'!X7+COUNTIF($BA$3:$BO$10,V7)</f>
        <v>9</v>
      </c>
      <c r="Y7" s="41">
        <f t="shared" si="3"/>
        <v>6</v>
      </c>
      <c r="Z7" s="41">
        <f t="shared" si="4"/>
        <v>18</v>
      </c>
      <c r="AA7" s="53">
        <f>+'Division 2'!AA7+(C7+E7+G7+I7+K7+M7+O7+Q7)+SUM(L3:L10)</f>
        <v>77</v>
      </c>
      <c r="AB7" s="54">
        <f t="shared" si="5"/>
        <v>95</v>
      </c>
      <c r="AC7" s="12">
        <f>+AB7+0.04</f>
        <v>95.04</v>
      </c>
      <c r="AD7">
        <f t="shared" si="6"/>
        <v>1</v>
      </c>
      <c r="AH7" s="41" t="str">
        <f t="shared" si="7"/>
        <v>Barnet CC</v>
      </c>
      <c r="AI7" s="41"/>
      <c r="AJ7" s="41" t="str">
        <f t="shared" si="8"/>
        <v>Black Horse</v>
      </c>
      <c r="AK7" s="41"/>
      <c r="AL7" s="41" t="str">
        <f t="shared" si="9"/>
        <v>Chequers</v>
      </c>
      <c r="AM7" s="41"/>
      <c r="AN7" s="41" t="str">
        <f t="shared" si="10"/>
        <v>Kings Head</v>
      </c>
      <c r="AO7" s="41"/>
      <c r="AP7" s="41" t="str">
        <f t="shared" si="11"/>
        <v>Players</v>
      </c>
      <c r="AQ7" s="41"/>
      <c r="AR7" s="41" t="str">
        <f t="shared" si="12"/>
        <v>SCCC</v>
      </c>
      <c r="AS7" s="41"/>
      <c r="AT7" s="41">
        <f t="shared" si="13"/>
        <v>0</v>
      </c>
      <c r="AU7" s="41"/>
      <c r="AV7" s="41">
        <f t="shared" si="14"/>
        <v>0</v>
      </c>
      <c r="AW7" s="9"/>
      <c r="AX7" s="9"/>
      <c r="AY7" s="9"/>
      <c r="AZ7" s="9"/>
      <c r="BA7" s="41" t="str">
        <f t="shared" si="38"/>
        <v>Barnet CC</v>
      </c>
      <c r="BB7" s="41"/>
      <c r="BC7" s="41">
        <f t="shared" si="39"/>
      </c>
      <c r="BD7" s="41"/>
      <c r="BE7" s="41" t="str">
        <f t="shared" si="15"/>
        <v>Chequers</v>
      </c>
      <c r="BF7" s="41"/>
      <c r="BG7" s="41" t="str">
        <f t="shared" si="16"/>
        <v>Kings Head</v>
      </c>
      <c r="BH7" s="41"/>
      <c r="BI7" s="41">
        <f t="shared" si="17"/>
      </c>
      <c r="BJ7" s="41"/>
      <c r="BK7" s="41">
        <f t="shared" si="18"/>
      </c>
      <c r="BL7" s="41"/>
      <c r="BM7" s="41">
        <f t="shared" si="19"/>
      </c>
      <c r="BN7" s="41"/>
      <c r="BO7" s="41">
        <f t="shared" si="20"/>
      </c>
      <c r="BQ7" s="9"/>
      <c r="BS7" s="41" t="str">
        <f t="shared" si="21"/>
        <v>Players</v>
      </c>
      <c r="BT7" s="41" t="str">
        <f t="shared" si="22"/>
        <v>Barnet CC</v>
      </c>
      <c r="BU7" s="41">
        <f t="shared" si="23"/>
      </c>
      <c r="BV7" s="41">
        <f t="shared" si="24"/>
      </c>
      <c r="BW7" s="41" t="str">
        <f t="shared" si="25"/>
        <v>Players</v>
      </c>
      <c r="BX7" s="41" t="str">
        <f t="shared" si="26"/>
        <v>Chequers</v>
      </c>
      <c r="BY7" s="41" t="str">
        <f t="shared" si="27"/>
        <v>Players</v>
      </c>
      <c r="BZ7" s="41" t="str">
        <f t="shared" si="28"/>
        <v>Kings Head</v>
      </c>
      <c r="CA7" s="41">
        <f t="shared" si="29"/>
      </c>
      <c r="CB7" s="41">
        <f t="shared" si="30"/>
      </c>
      <c r="CC7" s="41">
        <f t="shared" si="31"/>
      </c>
      <c r="CD7" s="41">
        <f t="shared" si="32"/>
      </c>
      <c r="CE7" s="41">
        <f t="shared" si="33"/>
      </c>
      <c r="CF7" s="41">
        <f t="shared" si="34"/>
      </c>
      <c r="CG7" s="41">
        <f t="shared" si="35"/>
      </c>
      <c r="CH7" s="41">
        <f t="shared" si="36"/>
      </c>
    </row>
    <row r="8" spans="1:86" ht="19.5" customHeight="1" thickBot="1">
      <c r="A8" s="94"/>
      <c r="B8" s="33" t="s">
        <v>34</v>
      </c>
      <c r="C8" s="6">
        <v>5</v>
      </c>
      <c r="D8" s="3">
        <f t="shared" si="37"/>
        <v>4</v>
      </c>
      <c r="E8" s="6"/>
      <c r="F8" s="3">
        <f t="shared" si="40"/>
      </c>
      <c r="G8" s="6"/>
      <c r="H8" s="3">
        <f>+IF(G8="","",9-G8)</f>
      </c>
      <c r="I8" s="6"/>
      <c r="J8" s="3">
        <f>+IF(I8="","",9-I8)</f>
      </c>
      <c r="K8" s="61">
        <v>2</v>
      </c>
      <c r="L8" s="3">
        <f>+IF(K8="","",9-K8)</f>
        <v>7</v>
      </c>
      <c r="M8" s="42"/>
      <c r="N8" s="42"/>
      <c r="O8" s="6"/>
      <c r="P8" s="3">
        <f t="shared" si="0"/>
      </c>
      <c r="Q8" s="6"/>
      <c r="R8" s="3">
        <f t="shared" si="1"/>
      </c>
      <c r="S8" s="11"/>
      <c r="T8" s="11"/>
      <c r="U8" s="11"/>
      <c r="V8" s="50" t="str">
        <f t="shared" si="2"/>
        <v>SCCC</v>
      </c>
      <c r="W8" s="41">
        <f>+'Division 2'!W8+COUNTIF($BS$3:$CH$10,V8)</f>
        <v>15</v>
      </c>
      <c r="X8" s="41">
        <f>+'Division 2'!X8+COUNTIF($BA$3:$BO$10,V8)</f>
        <v>9</v>
      </c>
      <c r="Y8" s="41">
        <f t="shared" si="3"/>
        <v>6</v>
      </c>
      <c r="Z8" s="41">
        <f t="shared" si="4"/>
        <v>18</v>
      </c>
      <c r="AA8" s="53">
        <f>+'Division 2'!AA8+(C8+E8+G8+I8+K8+M8+O8+Q8)+SUM(N3:N10)</f>
        <v>73</v>
      </c>
      <c r="AB8" s="54">
        <f t="shared" si="5"/>
        <v>91</v>
      </c>
      <c r="AC8" s="12">
        <f>+AB8+0.03</f>
        <v>91.03</v>
      </c>
      <c r="AD8">
        <f t="shared" si="6"/>
        <v>2</v>
      </c>
      <c r="AH8" s="41" t="str">
        <f t="shared" si="7"/>
        <v>SCCC</v>
      </c>
      <c r="AI8" s="41"/>
      <c r="AJ8" s="41" t="str">
        <f t="shared" si="8"/>
        <v>Black Horse</v>
      </c>
      <c r="AK8" s="41"/>
      <c r="AL8" s="41" t="str">
        <f t="shared" si="9"/>
        <v>Chequers</v>
      </c>
      <c r="AM8" s="41"/>
      <c r="AN8" s="41" t="str">
        <f t="shared" si="10"/>
        <v>Kings Head</v>
      </c>
      <c r="AO8" s="41"/>
      <c r="AP8" s="41" t="str">
        <f t="shared" si="11"/>
        <v>Players</v>
      </c>
      <c r="AQ8" s="41"/>
      <c r="AR8" s="41" t="str">
        <f t="shared" si="12"/>
        <v>SCCC</v>
      </c>
      <c r="AS8" s="41"/>
      <c r="AT8" s="41">
        <f t="shared" si="13"/>
        <v>0</v>
      </c>
      <c r="AU8" s="41"/>
      <c r="AV8" s="41">
        <f t="shared" si="14"/>
        <v>0</v>
      </c>
      <c r="AW8" s="9"/>
      <c r="AX8" s="9"/>
      <c r="AY8" s="9"/>
      <c r="AZ8" s="9"/>
      <c r="BA8" s="41" t="str">
        <f t="shared" si="38"/>
        <v>SCCC</v>
      </c>
      <c r="BB8" s="41"/>
      <c r="BC8" s="51">
        <f t="shared" si="39"/>
      </c>
      <c r="BD8" s="41"/>
      <c r="BE8" s="51">
        <f t="shared" si="15"/>
      </c>
      <c r="BF8" s="41"/>
      <c r="BG8" s="51">
        <f t="shared" si="16"/>
      </c>
      <c r="BH8" s="41"/>
      <c r="BI8" s="41" t="str">
        <f t="shared" si="17"/>
        <v>Players</v>
      </c>
      <c r="BJ8" s="41"/>
      <c r="BK8" s="41">
        <f t="shared" si="18"/>
      </c>
      <c r="BL8" s="41"/>
      <c r="BM8" s="51">
        <f t="shared" si="19"/>
      </c>
      <c r="BN8" s="41"/>
      <c r="BO8" s="51">
        <f t="shared" si="20"/>
      </c>
      <c r="BQ8" s="9"/>
      <c r="BS8" s="41" t="str">
        <f t="shared" si="21"/>
        <v>SCCC</v>
      </c>
      <c r="BT8" s="41" t="str">
        <f t="shared" si="22"/>
        <v>Barnet CC</v>
      </c>
      <c r="BU8" s="41">
        <f t="shared" si="23"/>
      </c>
      <c r="BV8" s="41">
        <f t="shared" si="24"/>
      </c>
      <c r="BW8" s="41">
        <f t="shared" si="25"/>
      </c>
      <c r="BX8" s="41">
        <f t="shared" si="26"/>
      </c>
      <c r="BY8" s="41">
        <f t="shared" si="27"/>
      </c>
      <c r="BZ8" s="41">
        <f t="shared" si="28"/>
      </c>
      <c r="CA8" s="41" t="str">
        <f t="shared" si="29"/>
        <v>SCCC</v>
      </c>
      <c r="CB8" s="41" t="str">
        <f t="shared" si="30"/>
        <v>Players</v>
      </c>
      <c r="CC8" s="41">
        <f t="shared" si="31"/>
      </c>
      <c r="CD8" s="41">
        <f t="shared" si="32"/>
      </c>
      <c r="CE8" s="41">
        <f t="shared" si="33"/>
      </c>
      <c r="CF8" s="41">
        <f t="shared" si="34"/>
      </c>
      <c r="CG8" s="41">
        <f t="shared" si="35"/>
      </c>
      <c r="CH8" s="41">
        <f t="shared" si="36"/>
      </c>
    </row>
    <row r="9" spans="1:86" ht="19.5" customHeight="1" thickBot="1">
      <c r="A9" s="94"/>
      <c r="B9" s="33"/>
      <c r="C9" s="6"/>
      <c r="D9" s="3">
        <f t="shared" si="37"/>
      </c>
      <c r="E9" s="6"/>
      <c r="F9" s="3">
        <f t="shared" si="40"/>
      </c>
      <c r="G9" s="6"/>
      <c r="H9" s="3">
        <f>+IF(G9="","",9-G9)</f>
      </c>
      <c r="I9" s="6"/>
      <c r="J9" s="3">
        <f>+IF(I9="","",9-I9)</f>
      </c>
      <c r="K9" s="40"/>
      <c r="L9" s="3">
        <f>+IF(K9="","",9-K9)</f>
      </c>
      <c r="M9" s="62"/>
      <c r="N9" s="3">
        <f>+IF(M9="","",9-M9)</f>
      </c>
      <c r="O9" s="38"/>
      <c r="P9" s="34"/>
      <c r="Q9" s="35"/>
      <c r="R9" s="3">
        <f t="shared" si="1"/>
      </c>
      <c r="S9" s="11"/>
      <c r="T9" s="11"/>
      <c r="U9" s="11"/>
      <c r="V9" s="50">
        <f t="shared" si="2"/>
        <v>0</v>
      </c>
      <c r="W9" s="41">
        <f>+'Division 2'!W9+COUNTIF($BS$3:$CH$10,V9)</f>
        <v>0</v>
      </c>
      <c r="X9" s="41">
        <f>+'Division 2'!X9+COUNTIF($BA$3:$BO$10,V9)</f>
        <v>0</v>
      </c>
      <c r="Y9" s="41">
        <f t="shared" si="3"/>
        <v>0</v>
      </c>
      <c r="Z9" s="41">
        <f t="shared" si="4"/>
        <v>0</v>
      </c>
      <c r="AA9" s="53">
        <f>+'Division 2'!AA9+(C9+E9+G9+I9+K9+M9+O9+Q9)+SUM(P3:P10)</f>
        <v>0</v>
      </c>
      <c r="AB9" s="54">
        <f t="shared" si="5"/>
        <v>0</v>
      </c>
      <c r="AC9" s="12">
        <f>+AB9+0.02</f>
        <v>0.02</v>
      </c>
      <c r="AD9">
        <f t="shared" si="6"/>
        <v>7</v>
      </c>
      <c r="AH9" s="41" t="str">
        <f t="shared" si="7"/>
        <v>Barnet CC</v>
      </c>
      <c r="AI9" s="41"/>
      <c r="AJ9" s="41" t="str">
        <f t="shared" si="8"/>
        <v>Black Horse</v>
      </c>
      <c r="AK9" s="41"/>
      <c r="AL9" s="41" t="str">
        <f t="shared" si="9"/>
        <v>Chequers</v>
      </c>
      <c r="AM9" s="41"/>
      <c r="AN9" s="41" t="str">
        <f t="shared" si="10"/>
        <v>Kings Head</v>
      </c>
      <c r="AO9" s="41"/>
      <c r="AP9" s="41" t="str">
        <f t="shared" si="11"/>
        <v>Players</v>
      </c>
      <c r="AQ9" s="41"/>
      <c r="AR9" s="41" t="str">
        <f t="shared" si="12"/>
        <v>SCCC</v>
      </c>
      <c r="AS9" s="41"/>
      <c r="AT9" s="41">
        <f t="shared" si="13"/>
        <v>0</v>
      </c>
      <c r="AU9" s="41"/>
      <c r="AV9" s="41">
        <f t="shared" si="14"/>
        <v>0</v>
      </c>
      <c r="AW9" s="9"/>
      <c r="AX9" s="9"/>
      <c r="AY9" s="9"/>
      <c r="AZ9" s="9"/>
      <c r="BA9" s="41">
        <f t="shared" si="38"/>
      </c>
      <c r="BB9" s="41"/>
      <c r="BC9" s="41">
        <f t="shared" si="39"/>
      </c>
      <c r="BD9" s="41"/>
      <c r="BE9" s="41">
        <f t="shared" si="15"/>
      </c>
      <c r="BF9" s="41"/>
      <c r="BG9" s="41">
        <f t="shared" si="16"/>
      </c>
      <c r="BH9" s="41"/>
      <c r="BI9" s="41">
        <f t="shared" si="17"/>
      </c>
      <c r="BJ9" s="41"/>
      <c r="BK9" s="41">
        <f t="shared" si="18"/>
      </c>
      <c r="BL9" s="41"/>
      <c r="BM9" s="51">
        <f t="shared" si="19"/>
      </c>
      <c r="BN9" s="41"/>
      <c r="BO9" s="51">
        <f t="shared" si="20"/>
      </c>
      <c r="BQ9" s="9"/>
      <c r="BS9" s="41">
        <f t="shared" si="21"/>
      </c>
      <c r="BT9" s="41">
        <f t="shared" si="22"/>
      </c>
      <c r="BU9" s="41">
        <f t="shared" si="23"/>
      </c>
      <c r="BV9" s="41">
        <f t="shared" si="24"/>
      </c>
      <c r="BW9" s="41">
        <f t="shared" si="25"/>
      </c>
      <c r="BX9" s="41">
        <f t="shared" si="26"/>
      </c>
      <c r="BY9" s="41">
        <f t="shared" si="27"/>
      </c>
      <c r="BZ9" s="41">
        <f t="shared" si="28"/>
      </c>
      <c r="CA9" s="41">
        <f t="shared" si="29"/>
      </c>
      <c r="CB9" s="41">
        <f t="shared" si="30"/>
      </c>
      <c r="CC9" s="41">
        <f t="shared" si="31"/>
      </c>
      <c r="CD9" s="41">
        <f t="shared" si="32"/>
      </c>
      <c r="CE9" s="41">
        <f t="shared" si="33"/>
      </c>
      <c r="CF9" s="41">
        <f t="shared" si="34"/>
      </c>
      <c r="CG9" s="41">
        <f t="shared" si="35"/>
      </c>
      <c r="CH9" s="41">
        <f t="shared" si="36"/>
      </c>
    </row>
    <row r="10" spans="1:88" s="2" customFormat="1" ht="19.5" customHeight="1" thickBot="1">
      <c r="A10" s="95"/>
      <c r="B10" s="33"/>
      <c r="C10" s="6"/>
      <c r="D10" s="3">
        <f t="shared" si="37"/>
      </c>
      <c r="E10" s="6"/>
      <c r="F10" s="3">
        <f t="shared" si="40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/>
      <c r="S10" s="11"/>
      <c r="T10" s="11"/>
      <c r="U10" s="11"/>
      <c r="V10" s="50">
        <f t="shared" si="2"/>
        <v>0</v>
      </c>
      <c r="W10" s="41">
        <f>+'Division 2'!W10+COUNTIF($BS$3:$CH$10,V10)</f>
        <v>0</v>
      </c>
      <c r="X10" s="41">
        <f>+'Division 2'!X10+COUNTIF($BA$3:$BO$10,V10)</f>
        <v>0</v>
      </c>
      <c r="Y10" s="41">
        <f t="shared" si="3"/>
        <v>0</v>
      </c>
      <c r="Z10" s="41">
        <f t="shared" si="4"/>
        <v>0</v>
      </c>
      <c r="AA10" s="53">
        <f>+'Division 2'!W10+(C10+E10+G10+I10+K10+M10+O10+Q10)+SUM(R3:R10)</f>
        <v>0</v>
      </c>
      <c r="AB10" s="54">
        <f t="shared" si="5"/>
        <v>0</v>
      </c>
      <c r="AC10" s="49">
        <f>+AB10+0.0001</f>
        <v>0.0001</v>
      </c>
      <c r="AD10" s="9">
        <f t="shared" si="6"/>
        <v>8</v>
      </c>
      <c r="AE10" s="9"/>
      <c r="AF10" s="13"/>
      <c r="AG10" s="13"/>
      <c r="AH10" s="41" t="str">
        <f t="shared" si="7"/>
        <v>Barnet CC</v>
      </c>
      <c r="AI10" s="41"/>
      <c r="AJ10" s="41" t="str">
        <f t="shared" si="8"/>
        <v>Black Horse</v>
      </c>
      <c r="AK10" s="41"/>
      <c r="AL10" s="41" t="str">
        <f t="shared" si="9"/>
        <v>Chequers</v>
      </c>
      <c r="AM10" s="41"/>
      <c r="AN10" s="41" t="str">
        <f t="shared" si="10"/>
        <v>Kings Head</v>
      </c>
      <c r="AO10" s="41"/>
      <c r="AP10" s="41" t="str">
        <f t="shared" si="11"/>
        <v>Players</v>
      </c>
      <c r="AQ10" s="41"/>
      <c r="AR10" s="41" t="str">
        <f t="shared" si="12"/>
        <v>SCCC</v>
      </c>
      <c r="AS10" s="41"/>
      <c r="AT10" s="41">
        <f t="shared" si="13"/>
        <v>0</v>
      </c>
      <c r="AU10" s="41"/>
      <c r="AV10" s="41">
        <f t="shared" si="14"/>
        <v>0</v>
      </c>
      <c r="AW10" s="9"/>
      <c r="AX10" s="9"/>
      <c r="AY10" s="9"/>
      <c r="AZ10" s="13"/>
      <c r="BA10" s="41">
        <f t="shared" si="38"/>
      </c>
      <c r="BB10" s="41"/>
      <c r="BC10" s="41">
        <f t="shared" si="39"/>
      </c>
      <c r="BD10" s="41"/>
      <c r="BE10" s="41">
        <f t="shared" si="15"/>
      </c>
      <c r="BF10" s="41"/>
      <c r="BG10" s="41">
        <f t="shared" si="16"/>
      </c>
      <c r="BH10" s="41"/>
      <c r="BI10" s="41">
        <f t="shared" si="17"/>
      </c>
      <c r="BJ10" s="41"/>
      <c r="BK10" s="41">
        <f t="shared" si="18"/>
      </c>
      <c r="BL10" s="41"/>
      <c r="BM10" s="51">
        <f t="shared" si="19"/>
      </c>
      <c r="BN10" s="41"/>
      <c r="BO10" s="51">
        <f t="shared" si="20"/>
      </c>
      <c r="BP10" s="9"/>
      <c r="BQ10" s="9"/>
      <c r="BR10" s="13"/>
      <c r="BS10" s="41">
        <f t="shared" si="21"/>
      </c>
      <c r="BT10" s="41">
        <f t="shared" si="22"/>
      </c>
      <c r="BU10" s="41">
        <f t="shared" si="23"/>
      </c>
      <c r="BV10" s="41">
        <f t="shared" si="24"/>
      </c>
      <c r="BW10" s="41">
        <f t="shared" si="25"/>
      </c>
      <c r="BX10" s="41">
        <f t="shared" si="26"/>
      </c>
      <c r="BY10" s="41">
        <f t="shared" si="27"/>
      </c>
      <c r="BZ10" s="41">
        <f t="shared" si="28"/>
      </c>
      <c r="CA10" s="41">
        <f t="shared" si="29"/>
      </c>
      <c r="CB10" s="41">
        <f t="shared" si="30"/>
      </c>
      <c r="CC10" s="41">
        <f t="shared" si="31"/>
      </c>
      <c r="CD10" s="41">
        <f t="shared" si="32"/>
      </c>
      <c r="CE10" s="41">
        <f t="shared" si="33"/>
      </c>
      <c r="CF10" s="41">
        <f t="shared" si="34"/>
      </c>
      <c r="CG10" s="41">
        <f t="shared" si="35"/>
      </c>
      <c r="CH10" s="41">
        <f t="shared" si="36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20</v>
      </c>
      <c r="C12" s="22"/>
      <c r="D12" s="22"/>
      <c r="F12" s="55" t="s">
        <v>22</v>
      </c>
      <c r="G12" s="30"/>
      <c r="H12" s="31"/>
      <c r="N12" s="60" t="s">
        <v>26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16" t="s">
        <v>75</v>
      </c>
      <c r="O13" s="117"/>
      <c r="P13" s="118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Players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1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9" t="s">
        <v>50</v>
      </c>
      <c r="B15" s="124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 t="str">
        <f>IF($AD8=$V15,$V8,"")</f>
        <v>SCCC</v>
      </c>
      <c r="AC15" s="5">
        <f>IF($AD9=$V15,$V9,"")</f>
      </c>
      <c r="AD15" s="5">
        <f>IF($AD10=$V15,$V10,"")</f>
      </c>
      <c r="AE15" s="5" t="str">
        <f t="shared" si="41"/>
        <v>SCCC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25"/>
      <c r="B16" s="126"/>
      <c r="C16" s="110" t="s">
        <v>9</v>
      </c>
      <c r="D16" s="111"/>
      <c r="E16" s="106" t="s">
        <v>16</v>
      </c>
      <c r="F16" s="111"/>
      <c r="G16" s="106" t="s">
        <v>11</v>
      </c>
      <c r="H16" s="111"/>
      <c r="I16" s="106" t="s">
        <v>27</v>
      </c>
      <c r="J16" s="107"/>
      <c r="K16" s="108" t="s">
        <v>28</v>
      </c>
      <c r="L16" s="109"/>
      <c r="M16" s="115" t="s">
        <v>29</v>
      </c>
      <c r="N16" s="101"/>
      <c r="O16" s="100" t="s">
        <v>13</v>
      </c>
      <c r="P16" s="101"/>
      <c r="Q16" s="10"/>
      <c r="R16"/>
      <c r="S16" s="48"/>
      <c r="T16" s="48"/>
      <c r="U16" s="47"/>
      <c r="V16" s="5">
        <v>3</v>
      </c>
      <c r="W16" s="5" t="str">
        <f>IF($AD3=$V16,$V3,"")</f>
        <v>Barnet CC</v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1"/>
        <v>Barnet CC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58" t="str">
        <f aca="true" t="shared" si="42" ref="B17:B24">+AE14</f>
        <v>Players</v>
      </c>
      <c r="C17" s="130">
        <f aca="true" t="shared" si="43" ref="C17:C24">+AE23</f>
        <v>15</v>
      </c>
      <c r="D17" s="130"/>
      <c r="E17" s="130">
        <f aca="true" t="shared" si="44" ref="E17:E24">+AE33</f>
        <v>9</v>
      </c>
      <c r="F17" s="130"/>
      <c r="G17" s="130">
        <f aca="true" t="shared" si="45" ref="G17:G24">+C17-E17</f>
        <v>6</v>
      </c>
      <c r="H17" s="130"/>
      <c r="I17" s="130">
        <f aca="true" t="shared" si="46" ref="I17:I24">+AE43</f>
        <v>77</v>
      </c>
      <c r="J17" s="130"/>
      <c r="K17" s="130">
        <f aca="true" t="shared" si="47" ref="K17:K24">+C17*9-I17</f>
        <v>58</v>
      </c>
      <c r="L17" s="131"/>
      <c r="M17" s="130">
        <f aca="true" t="shared" si="48" ref="M17:M24">+I17-K17</f>
        <v>19</v>
      </c>
      <c r="N17" s="130"/>
      <c r="O17" s="130">
        <f aca="true" t="shared" si="49" ref="O17:O24">+E17*2+I17</f>
        <v>95</v>
      </c>
      <c r="P17" s="131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Kings Head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1"/>
        <v>Kings Head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58" t="str">
        <f t="shared" si="42"/>
        <v>SCCC</v>
      </c>
      <c r="C18" s="130">
        <f t="shared" si="43"/>
        <v>15</v>
      </c>
      <c r="D18" s="130"/>
      <c r="E18" s="130">
        <f t="shared" si="44"/>
        <v>9</v>
      </c>
      <c r="F18" s="130"/>
      <c r="G18" s="130">
        <f t="shared" si="45"/>
        <v>6</v>
      </c>
      <c r="H18" s="130"/>
      <c r="I18" s="130">
        <f t="shared" si="46"/>
        <v>73</v>
      </c>
      <c r="J18" s="130"/>
      <c r="K18" s="130">
        <f t="shared" si="47"/>
        <v>62</v>
      </c>
      <c r="L18" s="131"/>
      <c r="M18" s="130">
        <f t="shared" si="48"/>
        <v>11</v>
      </c>
      <c r="N18" s="130"/>
      <c r="O18" s="130">
        <f t="shared" si="49"/>
        <v>91</v>
      </c>
      <c r="P18" s="131"/>
      <c r="Q18" s="43"/>
      <c r="R18"/>
      <c r="S18" s="48"/>
      <c r="T18" s="48"/>
      <c r="U18" s="47"/>
      <c r="V18" s="5">
        <v>5</v>
      </c>
      <c r="W18" s="5">
        <f>IF($AD3=$V18,$V3,"")</f>
      </c>
      <c r="X18" s="5" t="str">
        <f>IF($AD4=$V18,$V4,"")</f>
        <v>Black Horse</v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1"/>
        <v>Black Horse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9">
        <v>3</v>
      </c>
      <c r="B19" s="58" t="str">
        <f t="shared" si="42"/>
        <v>Barnet CC</v>
      </c>
      <c r="C19" s="97">
        <f t="shared" si="43"/>
        <v>15</v>
      </c>
      <c r="D19" s="97"/>
      <c r="E19" s="97">
        <f t="shared" si="44"/>
        <v>7</v>
      </c>
      <c r="F19" s="97"/>
      <c r="G19" s="97">
        <f t="shared" si="45"/>
        <v>8</v>
      </c>
      <c r="H19" s="97"/>
      <c r="I19" s="97">
        <f t="shared" si="46"/>
        <v>66</v>
      </c>
      <c r="J19" s="97"/>
      <c r="K19" s="97">
        <f t="shared" si="47"/>
        <v>69</v>
      </c>
      <c r="L19" s="103"/>
      <c r="M19" s="97">
        <f t="shared" si="48"/>
        <v>-3</v>
      </c>
      <c r="N19" s="97"/>
      <c r="O19" s="97">
        <f t="shared" si="49"/>
        <v>80</v>
      </c>
      <c r="P19" s="103"/>
      <c r="Q19" s="43"/>
      <c r="V19" s="5">
        <v>6</v>
      </c>
      <c r="W19" s="5">
        <f>IF($AD3=$V19,$V3,"")</f>
      </c>
      <c r="X19" s="5">
        <f>IF($AD4=$V19,$V4,"")</f>
      </c>
      <c r="Y19" s="5" t="str">
        <f>IF($AD5=$V19,$V5,"")</f>
        <v>Chequers</v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1"/>
        <v>Chequers</v>
      </c>
      <c r="AF19" s="5"/>
      <c r="AG19" s="5"/>
      <c r="AH19" s="5"/>
      <c r="AI19" s="5"/>
      <c r="AJ19" s="5"/>
      <c r="BO19"/>
      <c r="BQ19" s="9"/>
    </row>
    <row r="20" spans="1:69" ht="17.25" thickBot="1">
      <c r="A20" s="59">
        <v>4</v>
      </c>
      <c r="B20" s="58" t="str">
        <f t="shared" si="42"/>
        <v>Kings Head</v>
      </c>
      <c r="C20" s="97">
        <f t="shared" si="43"/>
        <v>15</v>
      </c>
      <c r="D20" s="97"/>
      <c r="E20" s="97">
        <f t="shared" si="44"/>
        <v>7</v>
      </c>
      <c r="F20" s="97"/>
      <c r="G20" s="97">
        <f t="shared" si="45"/>
        <v>8</v>
      </c>
      <c r="H20" s="97"/>
      <c r="I20" s="97">
        <f t="shared" si="46"/>
        <v>63</v>
      </c>
      <c r="J20" s="97"/>
      <c r="K20" s="97">
        <f t="shared" si="47"/>
        <v>72</v>
      </c>
      <c r="L20" s="103"/>
      <c r="M20" s="97">
        <f t="shared" si="48"/>
        <v>-9</v>
      </c>
      <c r="N20" s="97"/>
      <c r="O20" s="97">
        <f t="shared" si="49"/>
        <v>77</v>
      </c>
      <c r="P20" s="103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  <v>0</v>
      </c>
      <c r="AD20" s="5">
        <f>IF($AD10=$V20,$V10,"")</f>
      </c>
      <c r="AE20" s="5" t="str">
        <f t="shared" si="41"/>
        <v>0</v>
      </c>
      <c r="AF20" s="5"/>
      <c r="AG20" s="5"/>
      <c r="AH20" s="5"/>
      <c r="AI20" s="5"/>
      <c r="AJ20" s="5"/>
      <c r="BO20"/>
      <c r="BQ20" s="9"/>
    </row>
    <row r="21" spans="1:69" ht="17.25" thickBot="1">
      <c r="A21" s="59">
        <v>5</v>
      </c>
      <c r="B21" s="58" t="str">
        <f t="shared" si="42"/>
        <v>Black Horse</v>
      </c>
      <c r="C21" s="97">
        <f t="shared" si="43"/>
        <v>15</v>
      </c>
      <c r="D21" s="97"/>
      <c r="E21" s="97">
        <f t="shared" si="44"/>
        <v>6</v>
      </c>
      <c r="F21" s="97"/>
      <c r="G21" s="97">
        <f t="shared" si="45"/>
        <v>9</v>
      </c>
      <c r="H21" s="97"/>
      <c r="I21" s="97">
        <f t="shared" si="46"/>
        <v>64</v>
      </c>
      <c r="J21" s="97"/>
      <c r="K21" s="97">
        <f t="shared" si="47"/>
        <v>71</v>
      </c>
      <c r="L21" s="97"/>
      <c r="M21" s="97">
        <f t="shared" si="48"/>
        <v>-7</v>
      </c>
      <c r="N21" s="97"/>
      <c r="O21" s="97">
        <f t="shared" si="49"/>
        <v>76</v>
      </c>
      <c r="P21" s="97"/>
      <c r="Q21" s="43"/>
      <c r="V21" s="5">
        <v>8</v>
      </c>
      <c r="W21" s="5">
        <f>IF($AD3=$V21,$V4,"")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1"/>
        <v>0</v>
      </c>
      <c r="AF21" s="5"/>
      <c r="AG21" s="5"/>
      <c r="AH21" s="5"/>
      <c r="AI21" s="5"/>
      <c r="AJ21" s="5"/>
      <c r="BO21"/>
      <c r="BQ21" s="9"/>
    </row>
    <row r="22" spans="1:69" ht="17.25" thickBot="1">
      <c r="A22" s="59">
        <v>6</v>
      </c>
      <c r="B22" s="58" t="str">
        <f t="shared" si="42"/>
        <v>Chequers</v>
      </c>
      <c r="C22" s="98">
        <f t="shared" si="43"/>
        <v>15</v>
      </c>
      <c r="D22" s="98"/>
      <c r="E22" s="98">
        <f t="shared" si="44"/>
        <v>7</v>
      </c>
      <c r="F22" s="98"/>
      <c r="G22" s="98">
        <f t="shared" si="45"/>
        <v>8</v>
      </c>
      <c r="H22" s="98"/>
      <c r="I22" s="98">
        <f t="shared" si="46"/>
        <v>62</v>
      </c>
      <c r="J22" s="98"/>
      <c r="K22" s="98">
        <f t="shared" si="47"/>
        <v>73</v>
      </c>
      <c r="L22" s="98"/>
      <c r="M22" s="98">
        <f t="shared" si="48"/>
        <v>-11</v>
      </c>
      <c r="N22" s="98"/>
      <c r="O22" s="98">
        <f t="shared" si="49"/>
        <v>76</v>
      </c>
      <c r="P22" s="98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58" t="str">
        <f t="shared" si="42"/>
        <v>0</v>
      </c>
      <c r="C23" s="98">
        <f t="shared" si="43"/>
        <v>0</v>
      </c>
      <c r="D23" s="98"/>
      <c r="E23" s="98">
        <f t="shared" si="44"/>
        <v>0</v>
      </c>
      <c r="F23" s="98"/>
      <c r="G23" s="98">
        <f t="shared" si="45"/>
        <v>0</v>
      </c>
      <c r="H23" s="98"/>
      <c r="I23" s="98">
        <f t="shared" si="46"/>
        <v>0</v>
      </c>
      <c r="J23" s="98"/>
      <c r="K23" s="98">
        <f t="shared" si="47"/>
        <v>0</v>
      </c>
      <c r="L23" s="98"/>
      <c r="M23" s="98">
        <f t="shared" si="48"/>
        <v>0</v>
      </c>
      <c r="N23" s="98"/>
      <c r="O23" s="98">
        <f t="shared" si="49"/>
        <v>0</v>
      </c>
      <c r="P23" s="98"/>
      <c r="Q23" s="56"/>
      <c r="V23" s="5">
        <v>1</v>
      </c>
      <c r="W23" s="5">
        <f aca="true" t="shared" si="50" ref="W23:W30">IF($AD$3=$V23,$W$3,"")</f>
      </c>
      <c r="X23" s="5">
        <f aca="true" t="shared" si="51" ref="X23:X30">IF($AD$4=$V23,$W$4,"")</f>
      </c>
      <c r="Y23" s="5">
        <f aca="true" t="shared" si="52" ref="Y23:Y30">IF($AD$5=$V23,$W$5,"")</f>
      </c>
      <c r="Z23" s="5">
        <f aca="true" t="shared" si="53" ref="Z23:Z30">IF($AD$6=$V23,$W$6,"")</f>
      </c>
      <c r="AA23" s="5">
        <f aca="true" t="shared" si="54" ref="AA23:AA30">IF($AD$7=$V23,$W$7,"")</f>
        <v>15</v>
      </c>
      <c r="AB23" s="5">
        <f aca="true" t="shared" si="55" ref="AB23:AB30">IF($AD$8=$V23,$W$8,"")</f>
      </c>
      <c r="AC23" s="5">
        <f aca="true" t="shared" si="56" ref="AC23:AC30">IF($AD$9=$V23,$W$9,"")</f>
      </c>
      <c r="AD23" s="5">
        <f aca="true" t="shared" si="57" ref="AD23:AD30">IF($AD$10=$V23,$W$10,"")</f>
      </c>
      <c r="AE23" s="5">
        <f aca="true" t="shared" si="58" ref="AE23:AE30">+SUM(W23:AD23)</f>
        <v>15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58" t="str">
        <f t="shared" si="42"/>
        <v>0</v>
      </c>
      <c r="C24" s="98">
        <f t="shared" si="43"/>
        <v>0</v>
      </c>
      <c r="D24" s="98"/>
      <c r="E24" s="98">
        <f t="shared" si="44"/>
        <v>0</v>
      </c>
      <c r="F24" s="98"/>
      <c r="G24" s="98">
        <f t="shared" si="45"/>
        <v>0</v>
      </c>
      <c r="H24" s="98"/>
      <c r="I24" s="98">
        <f t="shared" si="46"/>
        <v>0</v>
      </c>
      <c r="J24" s="98"/>
      <c r="K24" s="98">
        <f t="shared" si="47"/>
        <v>0</v>
      </c>
      <c r="L24" s="98"/>
      <c r="M24" s="98">
        <f t="shared" si="48"/>
        <v>0</v>
      </c>
      <c r="N24" s="98"/>
      <c r="O24" s="98">
        <f t="shared" si="49"/>
        <v>0</v>
      </c>
      <c r="P24" s="98"/>
      <c r="Q24" s="56"/>
      <c r="V24" s="5">
        <v>2</v>
      </c>
      <c r="W24" s="5">
        <f t="shared" si="50"/>
      </c>
      <c r="X24" s="5">
        <f t="shared" si="51"/>
      </c>
      <c r="Y24" s="5">
        <f t="shared" si="52"/>
      </c>
      <c r="Z24" s="5">
        <f t="shared" si="53"/>
      </c>
      <c r="AA24" s="5">
        <f t="shared" si="54"/>
      </c>
      <c r="AB24" s="5">
        <f t="shared" si="55"/>
        <v>15</v>
      </c>
      <c r="AC24" s="5">
        <f t="shared" si="56"/>
      </c>
      <c r="AD24" s="5">
        <f t="shared" si="57"/>
      </c>
      <c r="AE24" s="5">
        <f t="shared" si="58"/>
        <v>15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0"/>
        <v>15</v>
      </c>
      <c r="X25" s="5">
        <f t="shared" si="51"/>
      </c>
      <c r="Y25" s="5">
        <f t="shared" si="52"/>
      </c>
      <c r="Z25" s="5">
        <f t="shared" si="53"/>
      </c>
      <c r="AA25" s="5">
        <f t="shared" si="54"/>
      </c>
      <c r="AB25" s="5">
        <f t="shared" si="55"/>
      </c>
      <c r="AC25" s="5">
        <f t="shared" si="56"/>
      </c>
      <c r="AD25" s="5">
        <f t="shared" si="57"/>
      </c>
      <c r="AE25" s="5">
        <f t="shared" si="58"/>
        <v>15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0"/>
      </c>
      <c r="X26" s="5">
        <f t="shared" si="51"/>
      </c>
      <c r="Y26" s="5">
        <f t="shared" si="52"/>
      </c>
      <c r="Z26" s="5">
        <f t="shared" si="53"/>
        <v>15</v>
      </c>
      <c r="AA26" s="5">
        <f t="shared" si="54"/>
      </c>
      <c r="AB26" s="5">
        <f t="shared" si="55"/>
      </c>
      <c r="AC26" s="5">
        <f t="shared" si="56"/>
      </c>
      <c r="AD26" s="5">
        <f t="shared" si="57"/>
      </c>
      <c r="AE26" s="5">
        <f t="shared" si="58"/>
        <v>15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0"/>
      </c>
      <c r="X27" s="5">
        <f t="shared" si="51"/>
        <v>15</v>
      </c>
      <c r="Y27" s="5">
        <f t="shared" si="52"/>
      </c>
      <c r="Z27" s="5">
        <f t="shared" si="53"/>
      </c>
      <c r="AA27" s="5">
        <f t="shared" si="54"/>
      </c>
      <c r="AB27" s="5">
        <f t="shared" si="55"/>
      </c>
      <c r="AC27" s="5">
        <f t="shared" si="56"/>
      </c>
      <c r="AD27" s="5">
        <f t="shared" si="57"/>
      </c>
      <c r="AE27" s="5">
        <f t="shared" si="58"/>
        <v>15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0"/>
      </c>
      <c r="X28" s="5">
        <f t="shared" si="51"/>
      </c>
      <c r="Y28" s="5">
        <f t="shared" si="52"/>
        <v>15</v>
      </c>
      <c r="Z28" s="5">
        <f t="shared" si="53"/>
      </c>
      <c r="AA28" s="5">
        <f t="shared" si="54"/>
      </c>
      <c r="AB28" s="5">
        <f t="shared" si="55"/>
      </c>
      <c r="AC28" s="5">
        <f t="shared" si="56"/>
      </c>
      <c r="AD28" s="5">
        <f t="shared" si="57"/>
      </c>
      <c r="AE28" s="5">
        <f t="shared" si="58"/>
        <v>15</v>
      </c>
      <c r="BO28"/>
      <c r="BQ28" s="9"/>
    </row>
    <row r="29" spans="22:69" ht="12.75">
      <c r="V29" s="5">
        <v>7</v>
      </c>
      <c r="W29" s="5">
        <f t="shared" si="50"/>
      </c>
      <c r="X29" s="5">
        <f t="shared" si="51"/>
      </c>
      <c r="Y29" s="5">
        <f t="shared" si="52"/>
      </c>
      <c r="Z29" s="5">
        <f t="shared" si="53"/>
      </c>
      <c r="AA29" s="5">
        <f t="shared" si="54"/>
      </c>
      <c r="AB29" s="5">
        <f t="shared" si="55"/>
      </c>
      <c r="AC29" s="5">
        <f t="shared" si="56"/>
        <v>0</v>
      </c>
      <c r="AD29" s="5">
        <f t="shared" si="57"/>
      </c>
      <c r="AE29" s="5">
        <f t="shared" si="58"/>
        <v>0</v>
      </c>
      <c r="BO29"/>
      <c r="BQ29" s="9"/>
    </row>
    <row r="30" spans="22:69" ht="12.75">
      <c r="V30" s="5">
        <v>8</v>
      </c>
      <c r="W30" s="5">
        <f t="shared" si="50"/>
      </c>
      <c r="X30" s="5">
        <f t="shared" si="51"/>
      </c>
      <c r="Y30" s="5">
        <f t="shared" si="52"/>
      </c>
      <c r="Z30" s="5">
        <f t="shared" si="53"/>
      </c>
      <c r="AA30" s="5">
        <f t="shared" si="54"/>
      </c>
      <c r="AB30" s="5">
        <f t="shared" si="55"/>
      </c>
      <c r="AC30" s="5">
        <f t="shared" si="56"/>
      </c>
      <c r="AD30" s="5">
        <f t="shared" si="57"/>
        <v>0</v>
      </c>
      <c r="AE30" s="5">
        <f t="shared" si="58"/>
        <v>0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59" ref="W33:W40">IF($AD$3=$V33,$X$3,"")</f>
      </c>
      <c r="X33" s="5">
        <f aca="true" t="shared" si="60" ref="X33:X40">IF($AD$4=$V33,$X$4,"")</f>
      </c>
      <c r="Y33" s="5">
        <f aca="true" t="shared" si="61" ref="Y33:Y40">IF($AD$5=$V33,$X$5,"")</f>
      </c>
      <c r="Z33" s="5">
        <f aca="true" t="shared" si="62" ref="Z33:Z40">IF($AD$6=$V33,$X$6,"")</f>
      </c>
      <c r="AA33" s="5">
        <f aca="true" t="shared" si="63" ref="AA33:AA40">IF($AD$7=$V33,$X$7,"")</f>
        <v>9</v>
      </c>
      <c r="AB33" s="5">
        <f aca="true" t="shared" si="64" ref="AB33:AB40">IF($AD$8=$V33,$X$8,"")</f>
      </c>
      <c r="AC33" s="5">
        <f aca="true" t="shared" si="65" ref="AC33:AC40">IF($AD$9=$V33,$X$9,"")</f>
      </c>
      <c r="AD33" s="5">
        <f aca="true" t="shared" si="66" ref="AD33:AD40">IF($AD$10=$V33,$X$10,"")</f>
      </c>
      <c r="AE33" s="5">
        <f aca="true" t="shared" si="67" ref="AE33:AE40">+SUM(W33:AD33)</f>
        <v>9</v>
      </c>
      <c r="BO33"/>
      <c r="BQ33" s="9"/>
    </row>
    <row r="34" spans="22:69" ht="12.75">
      <c r="V34" s="5">
        <v>2</v>
      </c>
      <c r="W34" s="5">
        <f t="shared" si="59"/>
      </c>
      <c r="X34" s="5">
        <f t="shared" si="60"/>
      </c>
      <c r="Y34" s="5">
        <f t="shared" si="61"/>
      </c>
      <c r="Z34" s="5">
        <f t="shared" si="62"/>
      </c>
      <c r="AA34" s="5">
        <f t="shared" si="63"/>
      </c>
      <c r="AB34" s="5">
        <f t="shared" si="64"/>
        <v>9</v>
      </c>
      <c r="AC34" s="5">
        <f t="shared" si="65"/>
      </c>
      <c r="AD34" s="5">
        <f t="shared" si="66"/>
      </c>
      <c r="AE34" s="5">
        <f t="shared" si="67"/>
        <v>9</v>
      </c>
      <c r="BO34"/>
      <c r="BQ34" s="9"/>
    </row>
    <row r="35" spans="22:69" ht="12.75" customHeight="1">
      <c r="V35" s="5">
        <v>3</v>
      </c>
      <c r="W35" s="5">
        <f t="shared" si="59"/>
        <v>7</v>
      </c>
      <c r="X35" s="5">
        <f t="shared" si="60"/>
      </c>
      <c r="Y35" s="5">
        <f t="shared" si="61"/>
      </c>
      <c r="Z35" s="5">
        <f t="shared" si="62"/>
      </c>
      <c r="AA35" s="5">
        <f t="shared" si="63"/>
      </c>
      <c r="AB35" s="5">
        <f t="shared" si="64"/>
      </c>
      <c r="AC35" s="5">
        <f t="shared" si="65"/>
      </c>
      <c r="AD35" s="5">
        <f t="shared" si="66"/>
      </c>
      <c r="AE35" s="5">
        <f t="shared" si="67"/>
        <v>7</v>
      </c>
      <c r="BO35"/>
      <c r="BQ35" s="9"/>
    </row>
    <row r="36" spans="22:69" ht="12.75">
      <c r="V36" s="5">
        <v>4</v>
      </c>
      <c r="W36" s="5">
        <f t="shared" si="59"/>
      </c>
      <c r="X36" s="5">
        <f t="shared" si="60"/>
      </c>
      <c r="Y36" s="5">
        <f t="shared" si="61"/>
      </c>
      <c r="Z36" s="5">
        <f t="shared" si="62"/>
        <v>7</v>
      </c>
      <c r="AA36" s="5">
        <f t="shared" si="63"/>
      </c>
      <c r="AB36" s="5">
        <f t="shared" si="64"/>
      </c>
      <c r="AC36" s="5">
        <f t="shared" si="65"/>
      </c>
      <c r="AD36" s="5">
        <f t="shared" si="66"/>
      </c>
      <c r="AE36" s="5">
        <f t="shared" si="67"/>
        <v>7</v>
      </c>
      <c r="BO36"/>
      <c r="BQ36" s="9"/>
    </row>
    <row r="37" spans="22:69" ht="12.75">
      <c r="V37">
        <v>5</v>
      </c>
      <c r="W37" s="5">
        <f t="shared" si="59"/>
      </c>
      <c r="X37" s="5">
        <f t="shared" si="60"/>
        <v>6</v>
      </c>
      <c r="Y37" s="5">
        <f t="shared" si="61"/>
      </c>
      <c r="Z37" s="5">
        <f t="shared" si="62"/>
      </c>
      <c r="AA37" s="5">
        <f t="shared" si="63"/>
      </c>
      <c r="AB37" s="5">
        <f t="shared" si="64"/>
      </c>
      <c r="AC37" s="5">
        <f t="shared" si="65"/>
      </c>
      <c r="AD37" s="5">
        <f t="shared" si="66"/>
      </c>
      <c r="AE37" s="5">
        <f t="shared" si="67"/>
        <v>6</v>
      </c>
      <c r="BO37"/>
      <c r="BQ37" s="9"/>
    </row>
    <row r="38" spans="22:69" ht="12.75">
      <c r="V38" s="5">
        <v>6</v>
      </c>
      <c r="W38" s="5">
        <f t="shared" si="59"/>
      </c>
      <c r="X38" s="5">
        <f t="shared" si="60"/>
      </c>
      <c r="Y38" s="5">
        <f t="shared" si="61"/>
        <v>7</v>
      </c>
      <c r="Z38" s="5">
        <f t="shared" si="62"/>
      </c>
      <c r="AA38" s="5">
        <f t="shared" si="63"/>
      </c>
      <c r="AB38" s="5">
        <f t="shared" si="64"/>
      </c>
      <c r="AC38" s="5">
        <f t="shared" si="65"/>
      </c>
      <c r="AD38" s="5">
        <f t="shared" si="66"/>
      </c>
      <c r="AE38" s="5">
        <f t="shared" si="67"/>
        <v>7</v>
      </c>
      <c r="BO38"/>
      <c r="BQ38" s="9"/>
    </row>
    <row r="39" spans="22:69" ht="12.75">
      <c r="V39" s="5">
        <v>7</v>
      </c>
      <c r="W39" s="5">
        <f t="shared" si="59"/>
      </c>
      <c r="X39" s="5">
        <f t="shared" si="60"/>
      </c>
      <c r="Y39" s="5">
        <f t="shared" si="61"/>
      </c>
      <c r="Z39" s="5">
        <f t="shared" si="62"/>
      </c>
      <c r="AA39" s="5">
        <f t="shared" si="63"/>
      </c>
      <c r="AB39" s="5">
        <f t="shared" si="64"/>
      </c>
      <c r="AC39" s="5">
        <f t="shared" si="65"/>
        <v>0</v>
      </c>
      <c r="AD39" s="5">
        <f t="shared" si="66"/>
      </c>
      <c r="AE39" s="5">
        <f t="shared" si="67"/>
        <v>0</v>
      </c>
      <c r="BO39"/>
      <c r="BQ39" s="9"/>
    </row>
    <row r="40" spans="22:69" ht="12.75">
      <c r="V40" s="5">
        <v>8</v>
      </c>
      <c r="W40" s="5">
        <f t="shared" si="59"/>
      </c>
      <c r="X40" s="5">
        <f t="shared" si="60"/>
      </c>
      <c r="Y40" s="5">
        <f t="shared" si="61"/>
      </c>
      <c r="Z40" s="5">
        <f t="shared" si="62"/>
      </c>
      <c r="AA40" s="5">
        <f t="shared" si="63"/>
      </c>
      <c r="AB40" s="5">
        <f t="shared" si="64"/>
      </c>
      <c r="AC40" s="5">
        <f t="shared" si="65"/>
      </c>
      <c r="AD40" s="5">
        <f t="shared" si="66"/>
        <v>0</v>
      </c>
      <c r="AE40" s="5">
        <f t="shared" si="67"/>
        <v>0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68" ref="W43:W50">IF($AD$3=$V43,$AA$3,"")</f>
      </c>
      <c r="X43" s="5">
        <f aca="true" t="shared" si="69" ref="X43:X50">IF($AD$4=$V43,$AA$4,"")</f>
      </c>
      <c r="Y43" s="5">
        <f aca="true" t="shared" si="70" ref="Y43:Y50">IF($AD$5=$V43,$AA$5,"")</f>
      </c>
      <c r="Z43" s="5">
        <f aca="true" t="shared" si="71" ref="Z43:Z50">IF($AD$6=$V43,$AA$6,"")</f>
      </c>
      <c r="AA43" s="5">
        <f aca="true" t="shared" si="72" ref="AA43:AA50">IF($AD$7=$V43,$AA$7,"")</f>
        <v>77</v>
      </c>
      <c r="AB43" s="5">
        <f aca="true" t="shared" si="73" ref="AB43:AB50">IF($AD$8=$V43,$AA$8,"")</f>
      </c>
      <c r="AC43" s="5">
        <f aca="true" t="shared" si="74" ref="AC43:AC50">IF($AD$9=$V43,$AA$9,"")</f>
      </c>
      <c r="AD43" s="5">
        <f aca="true" t="shared" si="75" ref="AD43:AD50">IF($AD$10=$V43,$AA$10,"")</f>
      </c>
      <c r="AE43" s="5">
        <f aca="true" t="shared" si="76" ref="AE43:AE50">+SUM(W43:AD43)</f>
        <v>77</v>
      </c>
      <c r="BO43"/>
      <c r="BQ43" s="9"/>
    </row>
    <row r="44" spans="22:69" ht="12.75">
      <c r="V44" s="5">
        <v>2</v>
      </c>
      <c r="W44" s="5">
        <f t="shared" si="68"/>
      </c>
      <c r="X44" s="5">
        <f t="shared" si="69"/>
      </c>
      <c r="Y44" s="5">
        <f t="shared" si="70"/>
      </c>
      <c r="Z44" s="5">
        <f t="shared" si="71"/>
      </c>
      <c r="AA44" s="5">
        <f t="shared" si="72"/>
      </c>
      <c r="AB44" s="5">
        <f t="shared" si="73"/>
        <v>73</v>
      </c>
      <c r="AC44" s="5">
        <f t="shared" si="74"/>
      </c>
      <c r="AD44" s="5">
        <f t="shared" si="75"/>
      </c>
      <c r="AE44" s="5">
        <f t="shared" si="76"/>
        <v>73</v>
      </c>
      <c r="BO44"/>
      <c r="BQ44" s="9"/>
    </row>
    <row r="45" spans="22:69" ht="12.75">
      <c r="V45" s="5">
        <v>3</v>
      </c>
      <c r="W45" s="5">
        <f t="shared" si="68"/>
        <v>66</v>
      </c>
      <c r="X45" s="5">
        <f t="shared" si="69"/>
      </c>
      <c r="Y45" s="5">
        <f t="shared" si="70"/>
      </c>
      <c r="Z45" s="5">
        <f t="shared" si="71"/>
      </c>
      <c r="AA45" s="5">
        <f t="shared" si="72"/>
      </c>
      <c r="AB45" s="5">
        <f t="shared" si="73"/>
      </c>
      <c r="AC45" s="5">
        <f t="shared" si="74"/>
      </c>
      <c r="AD45" s="5">
        <f t="shared" si="75"/>
      </c>
      <c r="AE45" s="5">
        <f t="shared" si="76"/>
        <v>66</v>
      </c>
      <c r="BO45"/>
      <c r="BQ45" s="9"/>
    </row>
    <row r="46" spans="22:69" ht="12.75">
      <c r="V46" s="5">
        <v>4</v>
      </c>
      <c r="W46" s="5">
        <f t="shared" si="68"/>
      </c>
      <c r="X46" s="5">
        <f t="shared" si="69"/>
      </c>
      <c r="Y46" s="5">
        <f t="shared" si="70"/>
      </c>
      <c r="Z46" s="5">
        <f t="shared" si="71"/>
        <v>63</v>
      </c>
      <c r="AA46" s="5">
        <f t="shared" si="72"/>
      </c>
      <c r="AB46" s="5">
        <f t="shared" si="73"/>
      </c>
      <c r="AC46" s="5">
        <f t="shared" si="74"/>
      </c>
      <c r="AD46" s="5">
        <f t="shared" si="75"/>
      </c>
      <c r="AE46" s="5">
        <f t="shared" si="76"/>
        <v>63</v>
      </c>
      <c r="BO46"/>
      <c r="BQ46" s="9"/>
    </row>
    <row r="47" spans="22:69" ht="12.75">
      <c r="V47" s="5">
        <v>5</v>
      </c>
      <c r="W47" s="5">
        <f t="shared" si="68"/>
      </c>
      <c r="X47" s="5">
        <f t="shared" si="69"/>
        <v>64</v>
      </c>
      <c r="Y47" s="5">
        <f t="shared" si="70"/>
      </c>
      <c r="Z47" s="5">
        <f t="shared" si="71"/>
      </c>
      <c r="AA47" s="5">
        <f t="shared" si="72"/>
      </c>
      <c r="AB47" s="5">
        <f t="shared" si="73"/>
      </c>
      <c r="AC47" s="5">
        <f t="shared" si="74"/>
      </c>
      <c r="AD47" s="5">
        <f t="shared" si="75"/>
      </c>
      <c r="AE47" s="5">
        <f t="shared" si="76"/>
        <v>64</v>
      </c>
      <c r="BO47"/>
      <c r="BQ47" s="9"/>
    </row>
    <row r="48" spans="22:69" ht="12.75">
      <c r="V48" s="5">
        <v>6</v>
      </c>
      <c r="W48" s="5">
        <f t="shared" si="68"/>
      </c>
      <c r="X48" s="5">
        <f t="shared" si="69"/>
      </c>
      <c r="Y48" s="5">
        <f t="shared" si="70"/>
        <v>62</v>
      </c>
      <c r="Z48" s="5">
        <f t="shared" si="71"/>
      </c>
      <c r="AA48" s="5">
        <f t="shared" si="72"/>
      </c>
      <c r="AB48" s="5">
        <f t="shared" si="73"/>
      </c>
      <c r="AC48" s="5">
        <f t="shared" si="74"/>
      </c>
      <c r="AD48" s="5">
        <f t="shared" si="75"/>
      </c>
      <c r="AE48" s="5">
        <f t="shared" si="76"/>
        <v>62</v>
      </c>
      <c r="BO48"/>
      <c r="BQ48" s="9"/>
    </row>
    <row r="49" spans="22:69" ht="12.75">
      <c r="V49" s="5">
        <v>7</v>
      </c>
      <c r="W49" s="5">
        <f t="shared" si="68"/>
      </c>
      <c r="X49" s="5">
        <f t="shared" si="69"/>
      </c>
      <c r="Y49" s="5">
        <f t="shared" si="70"/>
      </c>
      <c r="Z49" s="5">
        <f t="shared" si="71"/>
      </c>
      <c r="AA49" s="5">
        <f t="shared" si="72"/>
      </c>
      <c r="AB49" s="5">
        <f t="shared" si="73"/>
      </c>
      <c r="AC49" s="5">
        <f t="shared" si="74"/>
        <v>0</v>
      </c>
      <c r="AD49" s="5">
        <f t="shared" si="75"/>
      </c>
      <c r="AE49" s="5">
        <f t="shared" si="76"/>
        <v>0</v>
      </c>
      <c r="BO49"/>
      <c r="BQ49" s="9"/>
    </row>
    <row r="50" spans="22:69" ht="12.75">
      <c r="V50" s="5">
        <v>8</v>
      </c>
      <c r="W50" s="5">
        <f t="shared" si="68"/>
      </c>
      <c r="X50" s="5">
        <f t="shared" si="69"/>
      </c>
      <c r="Y50" s="5">
        <f t="shared" si="70"/>
      </c>
      <c r="Z50" s="5">
        <f t="shared" si="71"/>
      </c>
      <c r="AA50" s="5">
        <f t="shared" si="72"/>
      </c>
      <c r="AB50" s="5">
        <f t="shared" si="73"/>
      </c>
      <c r="AC50" s="5">
        <f t="shared" si="74"/>
      </c>
      <c r="AD50" s="5">
        <f t="shared" si="75"/>
        <v>0</v>
      </c>
      <c r="AE50" s="5">
        <f t="shared" si="76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/>
  <mergeCells count="77">
    <mergeCell ref="Q2:R2"/>
    <mergeCell ref="C24:D24"/>
    <mergeCell ref="E24:F24"/>
    <mergeCell ref="G24:H24"/>
    <mergeCell ref="I24:J24"/>
    <mergeCell ref="K24:L24"/>
    <mergeCell ref="M24:N24"/>
    <mergeCell ref="O24:P24"/>
    <mergeCell ref="C22:D22"/>
    <mergeCell ref="G22:H22"/>
    <mergeCell ref="I22:J22"/>
    <mergeCell ref="C23:D23"/>
    <mergeCell ref="E23:F23"/>
    <mergeCell ref="G23:H23"/>
    <mergeCell ref="I23:J23"/>
    <mergeCell ref="E22:F22"/>
    <mergeCell ref="G21:H21"/>
    <mergeCell ref="I20:J20"/>
    <mergeCell ref="G20:H20"/>
    <mergeCell ref="C21:D21"/>
    <mergeCell ref="E21:F21"/>
    <mergeCell ref="I21:J21"/>
    <mergeCell ref="C19:D19"/>
    <mergeCell ref="E19:F19"/>
    <mergeCell ref="E20:F20"/>
    <mergeCell ref="C20:D20"/>
    <mergeCell ref="C17:D17"/>
    <mergeCell ref="E17:F17"/>
    <mergeCell ref="G17:H17"/>
    <mergeCell ref="C18:D18"/>
    <mergeCell ref="E18:F18"/>
    <mergeCell ref="G18:H18"/>
    <mergeCell ref="I18:J18"/>
    <mergeCell ref="I19:J19"/>
    <mergeCell ref="G19:H19"/>
    <mergeCell ref="I17:J17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C1:R1"/>
    <mergeCell ref="O2:P2"/>
    <mergeCell ref="I16:J16"/>
    <mergeCell ref="K16:L16"/>
    <mergeCell ref="C16:D16"/>
    <mergeCell ref="I2:J2"/>
    <mergeCell ref="C15:P15"/>
    <mergeCell ref="M16:N16"/>
    <mergeCell ref="M2:N2"/>
    <mergeCell ref="N13:P13"/>
    <mergeCell ref="M22:N22"/>
    <mergeCell ref="M23:N23"/>
    <mergeCell ref="K17:L17"/>
    <mergeCell ref="K18:L18"/>
    <mergeCell ref="K19:L19"/>
    <mergeCell ref="K20:L20"/>
    <mergeCell ref="K21:L21"/>
    <mergeCell ref="K22:L22"/>
    <mergeCell ref="K23:L23"/>
    <mergeCell ref="M21:N21"/>
    <mergeCell ref="O22:P22"/>
    <mergeCell ref="O23:P23"/>
    <mergeCell ref="O16:P16"/>
    <mergeCell ref="O17:P17"/>
    <mergeCell ref="O18:P18"/>
    <mergeCell ref="O19:P19"/>
    <mergeCell ref="O20:P20"/>
    <mergeCell ref="O21:P21"/>
    <mergeCell ref="M20:N20"/>
    <mergeCell ref="M19:N19"/>
    <mergeCell ref="M18:N18"/>
    <mergeCell ref="M17:N17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F3 J7:J10 D4:D10 H3:H4 F5:F10 H6:H10 J3:J5 P10 L3:L6 L8:L10 N3:N7 N9:N10 P3:P8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3"/>
  <sheetViews>
    <sheetView workbookViewId="0" topLeftCell="A4">
      <selection activeCell="C8" sqref="C8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23" t="s">
        <v>61</v>
      </c>
      <c r="B1" s="124"/>
      <c r="C1" s="127" t="s">
        <v>8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5"/>
      <c r="B2" s="126"/>
      <c r="C2" s="146" t="str">
        <f>+B3</f>
        <v>Alex</v>
      </c>
      <c r="D2" s="135"/>
      <c r="E2" s="134" t="str">
        <f>+B4</f>
        <v>Barnet CC</v>
      </c>
      <c r="F2" s="135"/>
      <c r="G2" s="134" t="str">
        <f>+B5</f>
        <v>Jokers</v>
      </c>
      <c r="H2" s="135"/>
      <c r="I2" s="134" t="str">
        <f>+B6</f>
        <v>Kitchener</v>
      </c>
      <c r="J2" s="135"/>
      <c r="K2" s="134" t="str">
        <f>+B7</f>
        <v>Kings Head</v>
      </c>
      <c r="L2" s="135"/>
      <c r="M2" s="134" t="str">
        <f>+B8</f>
        <v>Players</v>
      </c>
      <c r="N2" s="135"/>
      <c r="O2" s="134" t="str">
        <f>+B9</f>
        <v>BSCA</v>
      </c>
      <c r="P2" s="135"/>
      <c r="Q2" s="134">
        <f>+B10</f>
        <v>0</v>
      </c>
      <c r="R2" s="135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23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24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93" t="s">
        <v>7</v>
      </c>
      <c r="B3" s="88" t="s">
        <v>30</v>
      </c>
      <c r="C3" s="7"/>
      <c r="D3" s="7"/>
      <c r="E3" s="6">
        <v>5</v>
      </c>
      <c r="F3" s="3">
        <f>+IF(E3="","",9-E3)</f>
        <v>4</v>
      </c>
      <c r="G3" s="6">
        <v>5</v>
      </c>
      <c r="H3" s="3">
        <f>+IF(G3="","",9-G3)</f>
        <v>4</v>
      </c>
      <c r="I3" s="6"/>
      <c r="J3" s="3">
        <f>+IF(I3="","",9-I3)</f>
      </c>
      <c r="K3" s="6"/>
      <c r="L3" s="3">
        <f>+IF(K3="","",9-K3)</f>
      </c>
      <c r="M3" s="6"/>
      <c r="N3" s="3">
        <f>+IF(M3="","",9-M3)</f>
      </c>
      <c r="O3" s="6">
        <v>5</v>
      </c>
      <c r="P3" s="3">
        <f aca="true" t="shared" si="0" ref="P3:P8">+IF(O3="","",9-O3)</f>
        <v>4</v>
      </c>
      <c r="Q3" s="6"/>
      <c r="R3" s="3">
        <f aca="true" t="shared" si="1" ref="R3:R9">+IF(Q3="","",9-Q3)</f>
      </c>
      <c r="S3" s="11"/>
      <c r="T3" s="11"/>
      <c r="U3" s="11"/>
      <c r="V3" s="50" t="str">
        <f aca="true" t="shared" si="2" ref="V3:V10">+B3</f>
        <v>Alex</v>
      </c>
      <c r="W3" s="41">
        <f aca="true" t="shared" si="3" ref="W3:W10">COUNTIF($BS$3:$CH$10,V3)</f>
        <v>6</v>
      </c>
      <c r="X3" s="41">
        <f aca="true" t="shared" si="4" ref="X3:X10">COUNTIF($BA$3:$BO$10,V3)</f>
        <v>4</v>
      </c>
      <c r="Y3" s="41">
        <f aca="true" t="shared" si="5" ref="Y3:Y10">+W3-X3</f>
        <v>2</v>
      </c>
      <c r="Z3" s="41">
        <f aca="true" t="shared" si="6" ref="Z3:Z10">+X3*2</f>
        <v>8</v>
      </c>
      <c r="AA3" s="53">
        <f>+(C3+E3+G3+I3+K3+M3+O3+Q3)+SUM(D3:D10)</f>
        <v>26</v>
      </c>
      <c r="AB3" s="54">
        <f aca="true" t="shared" si="7" ref="AB3:AB10">+Z3+AA3</f>
        <v>34</v>
      </c>
      <c r="AC3" s="12">
        <f>+AB3+0.08</f>
        <v>34.08</v>
      </c>
      <c r="AD3">
        <f aca="true" t="shared" si="8" ref="AD3:AD10">RANK(AC3,$AC$3:$AC$10,0)</f>
        <v>4</v>
      </c>
      <c r="AH3" s="41" t="str">
        <f aca="true" t="shared" si="9" ref="AH3:AH10">+IF(C3&gt;4,$B3,C$2)</f>
        <v>Alex</v>
      </c>
      <c r="AI3" s="41"/>
      <c r="AJ3" s="41" t="str">
        <f aca="true" t="shared" si="10" ref="AJ3:AJ10">+IF(E3&gt;4,$B3,E$2)</f>
        <v>Alex</v>
      </c>
      <c r="AK3" s="41"/>
      <c r="AL3" s="41" t="str">
        <f aca="true" t="shared" si="11" ref="AL3:AL10">+IF(G3&gt;4,$B3,G$2)</f>
        <v>Alex</v>
      </c>
      <c r="AM3" s="41"/>
      <c r="AN3" s="41" t="str">
        <f aca="true" t="shared" si="12" ref="AN3:AN10">+IF(I3&gt;4,$B3,I$2)</f>
        <v>Kitchener</v>
      </c>
      <c r="AO3" s="41"/>
      <c r="AP3" s="41" t="str">
        <f aca="true" t="shared" si="13" ref="AP3:AP10">+IF(K3&gt;4,$B3,K$2)</f>
        <v>Kings Head</v>
      </c>
      <c r="AQ3" s="41"/>
      <c r="AR3" s="41" t="str">
        <f aca="true" t="shared" si="14" ref="AR3:AR10">+IF(M3&gt;4,$B3,M$2)</f>
        <v>Players</v>
      </c>
      <c r="AS3" s="41"/>
      <c r="AT3" s="41" t="str">
        <f aca="true" t="shared" si="15" ref="AT3:AT10">+IF(O3&gt;4,$B3,O$2)</f>
        <v>Alex</v>
      </c>
      <c r="AU3" s="41"/>
      <c r="AV3" s="41">
        <f aca="true" t="shared" si="16" ref="AV3:AV10">+IF(Q3&gt;4,$B3,Q$2)</f>
        <v>0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Alex</v>
      </c>
      <c r="BD3" s="41"/>
      <c r="BE3" s="41" t="str">
        <f aca="true" t="shared" si="17" ref="BE3:BE10">IF(G3="","",AL3)</f>
        <v>Alex</v>
      </c>
      <c r="BF3" s="41"/>
      <c r="BG3" s="41">
        <f aca="true" t="shared" si="18" ref="BG3:BG10">IF(I3="","",AN3)</f>
      </c>
      <c r="BH3" s="41"/>
      <c r="BI3" s="41">
        <f aca="true" t="shared" si="19" ref="BI3:BI10">IF(K3="","",AP3)</f>
      </c>
      <c r="BJ3" s="41"/>
      <c r="BK3" s="41">
        <f aca="true" t="shared" si="20" ref="BK3:BK10">IF(M3="","",AR3)</f>
      </c>
      <c r="BL3" s="41"/>
      <c r="BM3" s="41" t="str">
        <f aca="true" t="shared" si="21" ref="BM3:BM10">IF(O3="","",AT3)</f>
        <v>Alex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Alex</v>
      </c>
      <c r="BV3" s="41" t="str">
        <f aca="true" t="shared" si="26" ref="BV3:BV10">+IF(F3="","",$E$2)</f>
        <v>Barnet CC</v>
      </c>
      <c r="BW3" s="41" t="str">
        <f aca="true" t="shared" si="27" ref="BW3:BW10">+IF(G3="","",$B3)</f>
        <v>Alex</v>
      </c>
      <c r="BX3" s="41" t="str">
        <f aca="true" t="shared" si="28" ref="BX3:BX10">+IF(H3="","",$G$2)</f>
        <v>Jokers</v>
      </c>
      <c r="BY3" s="41">
        <f aca="true" t="shared" si="29" ref="BY3:BY10">+IF(I3="","",$B3)</f>
      </c>
      <c r="BZ3" s="41">
        <f aca="true" t="shared" si="30" ref="BZ3:BZ10">+IF(J3="","",$I$2)</f>
      </c>
      <c r="CA3" s="41">
        <f aca="true" t="shared" si="31" ref="CA3:CA10">+IF(K3="","",$B3)</f>
      </c>
      <c r="CB3" s="41">
        <f aca="true" t="shared" si="32" ref="CB3:CB10">+IF(L3="","",$K$2)</f>
      </c>
      <c r="CC3" s="41">
        <f aca="true" t="shared" si="33" ref="CC3:CC10">+IF(M3="","",$B3)</f>
      </c>
      <c r="CD3" s="41">
        <f aca="true" t="shared" si="34" ref="CD3:CD10">+IF(N3="","",$M$2)</f>
      </c>
      <c r="CE3" s="41" t="str">
        <f aca="true" t="shared" si="35" ref="CE3:CE10">+IF(O3="","",$B3)</f>
        <v>Alex</v>
      </c>
      <c r="CF3" s="41" t="str">
        <f aca="true" t="shared" si="36" ref="CF3:CF10">+IF(P3="","",$O$2)</f>
        <v>BSCA</v>
      </c>
      <c r="CG3" s="41">
        <f aca="true" t="shared" si="37" ref="CG3:CG10">+IF(Q3="","",$B3)</f>
      </c>
      <c r="CH3" s="41">
        <f aca="true" t="shared" si="38" ref="CH3:CH10">+IF(R3="","",$Q$2)</f>
      </c>
    </row>
    <row r="4" spans="1:86" ht="19.5" customHeight="1" thickBot="1">
      <c r="A4" s="94"/>
      <c r="B4" s="89" t="s">
        <v>31</v>
      </c>
      <c r="C4" s="6"/>
      <c r="D4" s="3">
        <f aca="true" t="shared" si="39" ref="D4:D10">+IF(C4="","",9-C4)</f>
      </c>
      <c r="E4" s="7"/>
      <c r="F4" s="7"/>
      <c r="G4" s="6"/>
      <c r="H4" s="3">
        <f>+IF(G4="","",9-G4)</f>
      </c>
      <c r="I4" s="6">
        <v>6</v>
      </c>
      <c r="J4" s="3">
        <f>+IF(I4="","",9-I4)</f>
        <v>3</v>
      </c>
      <c r="K4" s="6">
        <v>8</v>
      </c>
      <c r="L4" s="3">
        <f>+IF(K4="","",9-K4)</f>
        <v>1</v>
      </c>
      <c r="M4" s="6">
        <v>4</v>
      </c>
      <c r="N4" s="3">
        <f>+IF(M4="","",9-M4)</f>
        <v>5</v>
      </c>
      <c r="O4" s="6"/>
      <c r="P4" s="3">
        <f t="shared" si="0"/>
      </c>
      <c r="Q4" s="6"/>
      <c r="R4" s="3">
        <f t="shared" si="1"/>
      </c>
      <c r="S4" s="11"/>
      <c r="T4" s="11"/>
      <c r="U4" s="11"/>
      <c r="V4" s="50" t="str">
        <f t="shared" si="2"/>
        <v>Barnet CC</v>
      </c>
      <c r="W4" s="41">
        <f t="shared" si="3"/>
        <v>6</v>
      </c>
      <c r="X4" s="41">
        <f t="shared" si="4"/>
        <v>2</v>
      </c>
      <c r="Y4" s="41">
        <f t="shared" si="5"/>
        <v>4</v>
      </c>
      <c r="Z4" s="41">
        <f t="shared" si="6"/>
        <v>4</v>
      </c>
      <c r="AA4" s="53">
        <f>+(C4+E4+G4+I4+K4+M4+O4+Q4)+SUM(F3:F10)</f>
        <v>28</v>
      </c>
      <c r="AB4" s="54">
        <f t="shared" si="7"/>
        <v>32</v>
      </c>
      <c r="AC4" s="12">
        <f>+AB4+0.07</f>
        <v>32.07</v>
      </c>
      <c r="AD4">
        <f t="shared" si="8"/>
        <v>5</v>
      </c>
      <c r="AH4" s="41" t="str">
        <f t="shared" si="9"/>
        <v>Alex</v>
      </c>
      <c r="AI4" s="41"/>
      <c r="AJ4" s="41" t="str">
        <f t="shared" si="10"/>
        <v>Barnet CC</v>
      </c>
      <c r="AK4" s="41"/>
      <c r="AL4" s="41" t="str">
        <f t="shared" si="11"/>
        <v>Jokers</v>
      </c>
      <c r="AM4" s="41"/>
      <c r="AN4" s="41" t="str">
        <f t="shared" si="12"/>
        <v>Barnet CC</v>
      </c>
      <c r="AO4" s="41"/>
      <c r="AP4" s="41" t="str">
        <f t="shared" si="13"/>
        <v>Barnet CC</v>
      </c>
      <c r="AQ4" s="41"/>
      <c r="AR4" s="41" t="str">
        <f t="shared" si="14"/>
        <v>Players</v>
      </c>
      <c r="AS4" s="41"/>
      <c r="AT4" s="41" t="str">
        <f t="shared" si="15"/>
        <v>BSCA</v>
      </c>
      <c r="AU4" s="41"/>
      <c r="AV4" s="41">
        <f t="shared" si="16"/>
        <v>0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>
        <f t="shared" si="17"/>
      </c>
      <c r="BF4" s="41"/>
      <c r="BG4" s="41" t="str">
        <f t="shared" si="18"/>
        <v>Barnet CC</v>
      </c>
      <c r="BH4" s="41"/>
      <c r="BI4" s="41" t="str">
        <f t="shared" si="19"/>
        <v>Barnet CC</v>
      </c>
      <c r="BJ4" s="41"/>
      <c r="BK4" s="41" t="str">
        <f t="shared" si="20"/>
        <v>Players</v>
      </c>
      <c r="BL4" s="41"/>
      <c r="BM4" s="41">
        <f t="shared" si="21"/>
      </c>
      <c r="BN4" s="41"/>
      <c r="BO4" s="41">
        <f t="shared" si="22"/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>
        <f t="shared" si="27"/>
      </c>
      <c r="BX4" s="41">
        <f t="shared" si="28"/>
      </c>
      <c r="BY4" s="41" t="str">
        <f t="shared" si="29"/>
        <v>Barnet CC</v>
      </c>
      <c r="BZ4" s="41" t="str">
        <f t="shared" si="30"/>
        <v>Kitchener</v>
      </c>
      <c r="CA4" s="41" t="str">
        <f t="shared" si="31"/>
        <v>Barnet CC</v>
      </c>
      <c r="CB4" s="41" t="str">
        <f t="shared" si="32"/>
        <v>Kings Head</v>
      </c>
      <c r="CC4" s="41" t="str">
        <f t="shared" si="33"/>
        <v>Barnet CC</v>
      </c>
      <c r="CD4" s="41" t="str">
        <f t="shared" si="34"/>
        <v>Players</v>
      </c>
      <c r="CE4" s="41">
        <f t="shared" si="35"/>
      </c>
      <c r="CF4" s="41">
        <f t="shared" si="36"/>
      </c>
      <c r="CG4" s="41">
        <f t="shared" si="37"/>
      </c>
      <c r="CH4" s="41">
        <f t="shared" si="38"/>
      </c>
    </row>
    <row r="5" spans="1:86" ht="19.5" customHeight="1" thickBot="1">
      <c r="A5" s="94"/>
      <c r="B5" s="89" t="s">
        <v>25</v>
      </c>
      <c r="C5" s="6"/>
      <c r="D5" s="3">
        <f t="shared" si="39"/>
      </c>
      <c r="E5" s="6">
        <v>5</v>
      </c>
      <c r="F5" s="3">
        <f aca="true" t="shared" si="42" ref="F5:F10">+IF(E5="","",9-E5)</f>
        <v>4</v>
      </c>
      <c r="G5" s="7"/>
      <c r="H5" s="7"/>
      <c r="I5" s="6"/>
      <c r="J5" s="3">
        <f>+IF(I5="","",9-I5)</f>
      </c>
      <c r="K5" s="6">
        <v>3</v>
      </c>
      <c r="L5" s="3">
        <f>+IF(K5="","",9-K5)</f>
        <v>6</v>
      </c>
      <c r="M5" s="6"/>
      <c r="N5" s="3">
        <f>+IF(M5="","",9-M5)</f>
      </c>
      <c r="O5" s="6">
        <v>4</v>
      </c>
      <c r="P5" s="3">
        <f t="shared" si="0"/>
        <v>5</v>
      </c>
      <c r="Q5" s="6"/>
      <c r="R5" s="3">
        <f t="shared" si="1"/>
      </c>
      <c r="S5" s="11"/>
      <c r="T5" s="11"/>
      <c r="U5" s="11"/>
      <c r="V5" s="50" t="str">
        <f t="shared" si="2"/>
        <v>Jokers</v>
      </c>
      <c r="W5" s="41">
        <f t="shared" si="3"/>
        <v>6</v>
      </c>
      <c r="X5" s="41">
        <f t="shared" si="4"/>
        <v>2</v>
      </c>
      <c r="Y5" s="41">
        <f t="shared" si="5"/>
        <v>4</v>
      </c>
      <c r="Z5" s="41">
        <f t="shared" si="6"/>
        <v>4</v>
      </c>
      <c r="AA5" s="53">
        <f>+(C5+E5+G5+I5+K5+M5+O5+Q5)+SUM(H3:H10)</f>
        <v>25</v>
      </c>
      <c r="AB5" s="54">
        <f t="shared" si="7"/>
        <v>29</v>
      </c>
      <c r="AC5" s="12">
        <f>+AB5+0.06</f>
        <v>29.06</v>
      </c>
      <c r="AD5">
        <f t="shared" si="8"/>
        <v>6</v>
      </c>
      <c r="AH5" s="41" t="str">
        <f t="shared" si="9"/>
        <v>Alex</v>
      </c>
      <c r="AI5" s="41"/>
      <c r="AJ5" s="41" t="str">
        <f t="shared" si="10"/>
        <v>Jokers</v>
      </c>
      <c r="AK5" s="41"/>
      <c r="AL5" s="41" t="str">
        <f t="shared" si="11"/>
        <v>Jokers</v>
      </c>
      <c r="AM5" s="41"/>
      <c r="AN5" s="41" t="str">
        <f t="shared" si="12"/>
        <v>Kitchener</v>
      </c>
      <c r="AO5" s="41"/>
      <c r="AP5" s="41" t="str">
        <f t="shared" si="13"/>
        <v>Kings Head</v>
      </c>
      <c r="AQ5" s="41"/>
      <c r="AR5" s="41" t="str">
        <f t="shared" si="14"/>
        <v>Players</v>
      </c>
      <c r="AS5" s="41"/>
      <c r="AT5" s="41" t="str">
        <f t="shared" si="15"/>
        <v>BSCA</v>
      </c>
      <c r="AU5" s="41"/>
      <c r="AV5" s="41">
        <f t="shared" si="16"/>
        <v>0</v>
      </c>
      <c r="AW5" s="9"/>
      <c r="AX5" s="9"/>
      <c r="AY5" s="9"/>
      <c r="AZ5" s="9"/>
      <c r="BA5" s="41">
        <f t="shared" si="40"/>
      </c>
      <c r="BB5" s="41"/>
      <c r="BC5" s="41" t="str">
        <f t="shared" si="41"/>
        <v>Jokers</v>
      </c>
      <c r="BD5" s="41"/>
      <c r="BE5" s="41">
        <f t="shared" si="17"/>
      </c>
      <c r="BF5" s="41"/>
      <c r="BG5" s="41">
        <f t="shared" si="18"/>
      </c>
      <c r="BH5" s="41"/>
      <c r="BI5" s="41" t="str">
        <f t="shared" si="19"/>
        <v>Kings Head</v>
      </c>
      <c r="BJ5" s="41"/>
      <c r="BK5" s="41">
        <f t="shared" si="20"/>
      </c>
      <c r="BL5" s="41"/>
      <c r="BM5" s="41" t="str">
        <f t="shared" si="21"/>
        <v>BSCA</v>
      </c>
      <c r="BN5" s="41"/>
      <c r="BO5" s="41">
        <f t="shared" si="22"/>
      </c>
      <c r="BQ5" s="9"/>
      <c r="BS5" s="41">
        <f t="shared" si="23"/>
      </c>
      <c r="BT5" s="41">
        <f t="shared" si="24"/>
      </c>
      <c r="BU5" s="41" t="str">
        <f t="shared" si="25"/>
        <v>Jokers</v>
      </c>
      <c r="BV5" s="41" t="str">
        <f t="shared" si="26"/>
        <v>Barnet CC</v>
      </c>
      <c r="BW5" s="41">
        <f t="shared" si="27"/>
      </c>
      <c r="BX5" s="41">
        <f t="shared" si="28"/>
      </c>
      <c r="BY5" s="41">
        <f t="shared" si="29"/>
      </c>
      <c r="BZ5" s="41">
        <f t="shared" si="30"/>
      </c>
      <c r="CA5" s="41" t="str">
        <f t="shared" si="31"/>
        <v>Jokers</v>
      </c>
      <c r="CB5" s="41" t="str">
        <f t="shared" si="32"/>
        <v>Kings Head</v>
      </c>
      <c r="CC5" s="41">
        <f t="shared" si="33"/>
      </c>
      <c r="CD5" s="41">
        <f t="shared" si="34"/>
      </c>
      <c r="CE5" s="41" t="str">
        <f t="shared" si="35"/>
        <v>Jokers</v>
      </c>
      <c r="CF5" s="41" t="str">
        <f t="shared" si="36"/>
        <v>BSCA</v>
      </c>
      <c r="CG5" s="41">
        <f t="shared" si="37"/>
      </c>
      <c r="CH5" s="41">
        <f t="shared" si="38"/>
      </c>
    </row>
    <row r="6" spans="1:86" ht="19.5" customHeight="1" thickBot="1">
      <c r="A6" s="94"/>
      <c r="B6" s="89" t="s">
        <v>32</v>
      </c>
      <c r="C6" s="6">
        <v>7</v>
      </c>
      <c r="D6" s="3">
        <f t="shared" si="39"/>
        <v>2</v>
      </c>
      <c r="E6" s="6"/>
      <c r="F6" s="3">
        <f t="shared" si="42"/>
      </c>
      <c r="G6" s="6">
        <v>3</v>
      </c>
      <c r="H6" s="3">
        <f>+IF(G6="","",9-G6)</f>
        <v>6</v>
      </c>
      <c r="I6" s="7"/>
      <c r="J6" s="7"/>
      <c r="K6" s="6"/>
      <c r="L6" s="3">
        <f>+IF(K6="","",9-K6)</f>
      </c>
      <c r="M6" s="6"/>
      <c r="N6" s="3">
        <f>+IF(M6="","",9-M6)</f>
      </c>
      <c r="O6" s="6">
        <v>7</v>
      </c>
      <c r="P6" s="3">
        <f t="shared" si="0"/>
        <v>2</v>
      </c>
      <c r="Q6" s="6"/>
      <c r="R6" s="3">
        <f t="shared" si="1"/>
      </c>
      <c r="S6" s="11"/>
      <c r="T6" s="11"/>
      <c r="U6" s="11"/>
      <c r="V6" s="50" t="str">
        <f t="shared" si="2"/>
        <v>Kitchener</v>
      </c>
      <c r="W6" s="41">
        <f t="shared" si="3"/>
        <v>6</v>
      </c>
      <c r="X6" s="41">
        <f t="shared" si="4"/>
        <v>3</v>
      </c>
      <c r="Y6" s="41">
        <f t="shared" si="5"/>
        <v>3</v>
      </c>
      <c r="Z6" s="41">
        <f t="shared" si="6"/>
        <v>6</v>
      </c>
      <c r="AA6" s="53">
        <f>+(C6+E6+G6+I6+K6+M6+O6+Q6)+SUM(J3:J10)</f>
        <v>29</v>
      </c>
      <c r="AB6" s="54">
        <f t="shared" si="7"/>
        <v>35</v>
      </c>
      <c r="AC6" s="12">
        <f>+AB6+0.05</f>
        <v>35.05</v>
      </c>
      <c r="AD6">
        <f t="shared" si="8"/>
        <v>3</v>
      </c>
      <c r="AH6" s="41" t="str">
        <f t="shared" si="9"/>
        <v>Kitchener</v>
      </c>
      <c r="AI6" s="41"/>
      <c r="AJ6" s="41" t="str">
        <f t="shared" si="10"/>
        <v>Barnet CC</v>
      </c>
      <c r="AK6" s="41"/>
      <c r="AL6" s="41" t="str">
        <f t="shared" si="11"/>
        <v>Jokers</v>
      </c>
      <c r="AM6" s="41"/>
      <c r="AN6" s="41" t="str">
        <f t="shared" si="12"/>
        <v>Kitchener</v>
      </c>
      <c r="AO6" s="41"/>
      <c r="AP6" s="41" t="str">
        <f t="shared" si="13"/>
        <v>Kings Head</v>
      </c>
      <c r="AQ6" s="41"/>
      <c r="AR6" s="41" t="str">
        <f t="shared" si="14"/>
        <v>Players</v>
      </c>
      <c r="AS6" s="41"/>
      <c r="AT6" s="41" t="str">
        <f t="shared" si="15"/>
        <v>Kitchener</v>
      </c>
      <c r="AU6" s="41"/>
      <c r="AV6" s="41">
        <f t="shared" si="16"/>
        <v>0</v>
      </c>
      <c r="AW6" s="9"/>
      <c r="AX6" s="9"/>
      <c r="AY6" s="9"/>
      <c r="AZ6" s="9"/>
      <c r="BA6" s="41" t="str">
        <f t="shared" si="40"/>
        <v>Kitchener</v>
      </c>
      <c r="BB6" s="41"/>
      <c r="BC6" s="41">
        <f t="shared" si="41"/>
      </c>
      <c r="BD6" s="41"/>
      <c r="BE6" s="41" t="str">
        <f t="shared" si="17"/>
        <v>Jokers</v>
      </c>
      <c r="BF6" s="41"/>
      <c r="BG6" s="41">
        <f t="shared" si="18"/>
      </c>
      <c r="BH6" s="41"/>
      <c r="BI6" s="41">
        <f t="shared" si="19"/>
      </c>
      <c r="BJ6" s="41"/>
      <c r="BK6" s="41">
        <f t="shared" si="20"/>
      </c>
      <c r="BL6" s="41"/>
      <c r="BM6" s="41" t="str">
        <f t="shared" si="21"/>
        <v>Kitchener</v>
      </c>
      <c r="BN6" s="41"/>
      <c r="BO6" s="41">
        <f t="shared" si="22"/>
      </c>
      <c r="BQ6" s="9"/>
      <c r="BS6" s="41" t="str">
        <f t="shared" si="23"/>
        <v>Kitchener</v>
      </c>
      <c r="BT6" s="41" t="str">
        <f t="shared" si="24"/>
        <v>Alex</v>
      </c>
      <c r="BU6" s="41">
        <f t="shared" si="25"/>
      </c>
      <c r="BV6" s="41">
        <f t="shared" si="26"/>
      </c>
      <c r="BW6" s="41" t="str">
        <f t="shared" si="27"/>
        <v>Kitchener</v>
      </c>
      <c r="BX6" s="41" t="str">
        <f t="shared" si="28"/>
        <v>Jokers</v>
      </c>
      <c r="BY6" s="41">
        <f t="shared" si="29"/>
      </c>
      <c r="BZ6" s="41">
        <f t="shared" si="30"/>
      </c>
      <c r="CA6" s="41">
        <f t="shared" si="31"/>
      </c>
      <c r="CB6" s="41">
        <f t="shared" si="32"/>
      </c>
      <c r="CC6" s="41">
        <f t="shared" si="33"/>
      </c>
      <c r="CD6" s="41">
        <f t="shared" si="34"/>
      </c>
      <c r="CE6" s="41" t="str">
        <f t="shared" si="35"/>
        <v>Kitchener</v>
      </c>
      <c r="CF6" s="41" t="str">
        <f t="shared" si="36"/>
        <v>BSCA</v>
      </c>
      <c r="CG6" s="41">
        <f t="shared" si="37"/>
      </c>
      <c r="CH6" s="41">
        <f t="shared" si="38"/>
      </c>
    </row>
    <row r="7" spans="1:86" ht="19.5" customHeight="1" thickBot="1">
      <c r="A7" s="94"/>
      <c r="B7" s="89" t="s">
        <v>19</v>
      </c>
      <c r="C7" s="6">
        <v>4</v>
      </c>
      <c r="D7" s="3">
        <f t="shared" si="39"/>
        <v>5</v>
      </c>
      <c r="E7" s="6"/>
      <c r="F7" s="3">
        <f t="shared" si="42"/>
      </c>
      <c r="G7" s="6"/>
      <c r="H7" s="3">
        <f>+IF(G7="","",9-G7)</f>
      </c>
      <c r="I7" s="6">
        <v>5</v>
      </c>
      <c r="J7" s="3">
        <f>+IF(I7="","",9-I7)</f>
        <v>4</v>
      </c>
      <c r="K7" s="39"/>
      <c r="L7" s="34"/>
      <c r="M7" s="6">
        <v>3</v>
      </c>
      <c r="N7" s="3">
        <f>+IF(M7="","",9-M7)</f>
        <v>6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50" t="str">
        <f t="shared" si="2"/>
        <v>Kings Head</v>
      </c>
      <c r="W7" s="41">
        <f t="shared" si="3"/>
        <v>6</v>
      </c>
      <c r="X7" s="41">
        <f t="shared" si="4"/>
        <v>2</v>
      </c>
      <c r="Y7" s="41">
        <f t="shared" si="5"/>
        <v>4</v>
      </c>
      <c r="Z7" s="41">
        <f t="shared" si="6"/>
        <v>4</v>
      </c>
      <c r="AA7" s="53">
        <f>+(C7+E7+G7+I7+K7+M7+O7+Q7)+SUM(L3:L10)</f>
        <v>21</v>
      </c>
      <c r="AB7" s="54">
        <f t="shared" si="7"/>
        <v>25</v>
      </c>
      <c r="AC7" s="12">
        <f>+AB7+0.04</f>
        <v>25.04</v>
      </c>
      <c r="AD7">
        <f t="shared" si="8"/>
        <v>7</v>
      </c>
      <c r="AH7" s="41" t="str">
        <f t="shared" si="9"/>
        <v>Alex</v>
      </c>
      <c r="AI7" s="41"/>
      <c r="AJ7" s="41" t="str">
        <f t="shared" si="10"/>
        <v>Barnet CC</v>
      </c>
      <c r="AK7" s="41"/>
      <c r="AL7" s="41" t="str">
        <f t="shared" si="11"/>
        <v>Jokers</v>
      </c>
      <c r="AM7" s="41"/>
      <c r="AN7" s="41" t="str">
        <f t="shared" si="12"/>
        <v>Kings Head</v>
      </c>
      <c r="AO7" s="41"/>
      <c r="AP7" s="41" t="str">
        <f t="shared" si="13"/>
        <v>Kings Head</v>
      </c>
      <c r="AQ7" s="41"/>
      <c r="AR7" s="41" t="str">
        <f t="shared" si="14"/>
        <v>Players</v>
      </c>
      <c r="AS7" s="41"/>
      <c r="AT7" s="41" t="str">
        <f t="shared" si="15"/>
        <v>BSCA</v>
      </c>
      <c r="AU7" s="41"/>
      <c r="AV7" s="41">
        <f t="shared" si="16"/>
        <v>0</v>
      </c>
      <c r="AW7" s="9"/>
      <c r="AX7" s="9"/>
      <c r="AY7" s="9"/>
      <c r="AZ7" s="9"/>
      <c r="BA7" s="41" t="str">
        <f t="shared" si="40"/>
        <v>Alex</v>
      </c>
      <c r="BB7" s="41"/>
      <c r="BC7" s="41">
        <f t="shared" si="41"/>
      </c>
      <c r="BD7" s="41"/>
      <c r="BE7" s="41">
        <f t="shared" si="17"/>
      </c>
      <c r="BF7" s="41"/>
      <c r="BG7" s="41" t="str">
        <f t="shared" si="18"/>
        <v>Kings Head</v>
      </c>
      <c r="BH7" s="41"/>
      <c r="BI7" s="41">
        <f t="shared" si="19"/>
      </c>
      <c r="BJ7" s="41"/>
      <c r="BK7" s="41" t="str">
        <f t="shared" si="20"/>
        <v>Players</v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Kings Head</v>
      </c>
      <c r="BT7" s="41" t="str">
        <f t="shared" si="24"/>
        <v>Alex</v>
      </c>
      <c r="BU7" s="41">
        <f t="shared" si="25"/>
      </c>
      <c r="BV7" s="41">
        <f t="shared" si="26"/>
      </c>
      <c r="BW7" s="41">
        <f t="shared" si="27"/>
      </c>
      <c r="BX7" s="41">
        <f t="shared" si="28"/>
      </c>
      <c r="BY7" s="41" t="str">
        <f t="shared" si="29"/>
        <v>Kings Head</v>
      </c>
      <c r="BZ7" s="41" t="str">
        <f t="shared" si="30"/>
        <v>Kitchener</v>
      </c>
      <c r="CA7" s="41">
        <f t="shared" si="31"/>
      </c>
      <c r="CB7" s="41">
        <f t="shared" si="32"/>
      </c>
      <c r="CC7" s="41" t="str">
        <f t="shared" si="33"/>
        <v>Kings Head</v>
      </c>
      <c r="CD7" s="41" t="str">
        <f t="shared" si="34"/>
        <v>Players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</row>
    <row r="8" spans="1:86" ht="19.5" customHeight="1" thickBot="1">
      <c r="A8" s="94"/>
      <c r="B8" s="89" t="s">
        <v>0</v>
      </c>
      <c r="C8" s="6">
        <v>5</v>
      </c>
      <c r="D8" s="3">
        <f t="shared" si="39"/>
        <v>4</v>
      </c>
      <c r="E8" s="6"/>
      <c r="F8" s="3">
        <f t="shared" si="42"/>
      </c>
      <c r="G8" s="6">
        <v>6</v>
      </c>
      <c r="H8" s="3">
        <f>+IF(G8="","",9-G8)</f>
        <v>3</v>
      </c>
      <c r="I8" s="6">
        <v>4</v>
      </c>
      <c r="J8" s="3">
        <f>+IF(I8="","",9-I8)</f>
        <v>5</v>
      </c>
      <c r="K8" s="61"/>
      <c r="L8" s="3">
        <f>+IF(K8="","",9-K8)</f>
      </c>
      <c r="M8" s="42"/>
      <c r="N8" s="42"/>
      <c r="O8" s="6"/>
      <c r="P8" s="3">
        <f t="shared" si="0"/>
      </c>
      <c r="Q8" s="6"/>
      <c r="R8" s="3">
        <f t="shared" si="1"/>
      </c>
      <c r="S8" s="11"/>
      <c r="T8" s="11"/>
      <c r="U8" s="11"/>
      <c r="V8" s="50" t="str">
        <f t="shared" si="2"/>
        <v>Players</v>
      </c>
      <c r="W8" s="41">
        <f t="shared" si="3"/>
        <v>6</v>
      </c>
      <c r="X8" s="41">
        <f t="shared" si="4"/>
        <v>4</v>
      </c>
      <c r="Y8" s="41">
        <f t="shared" si="5"/>
        <v>2</v>
      </c>
      <c r="Z8" s="41">
        <f t="shared" si="6"/>
        <v>8</v>
      </c>
      <c r="AA8" s="53">
        <f>+(C8+E8+G8+I8+K8+M8+O8+Q8)+SUM(N3:N10)</f>
        <v>30</v>
      </c>
      <c r="AB8" s="54">
        <f t="shared" si="7"/>
        <v>38</v>
      </c>
      <c r="AC8" s="12">
        <f>+AB8+0.03</f>
        <v>38.03</v>
      </c>
      <c r="AD8">
        <f t="shared" si="8"/>
        <v>1</v>
      </c>
      <c r="AH8" s="41" t="str">
        <f t="shared" si="9"/>
        <v>Players</v>
      </c>
      <c r="AI8" s="41"/>
      <c r="AJ8" s="41" t="str">
        <f t="shared" si="10"/>
        <v>Barnet CC</v>
      </c>
      <c r="AK8" s="41"/>
      <c r="AL8" s="41" t="str">
        <f t="shared" si="11"/>
        <v>Players</v>
      </c>
      <c r="AM8" s="41"/>
      <c r="AN8" s="41" t="str">
        <f t="shared" si="12"/>
        <v>Kitchener</v>
      </c>
      <c r="AO8" s="41"/>
      <c r="AP8" s="41" t="str">
        <f t="shared" si="13"/>
        <v>Kings Head</v>
      </c>
      <c r="AQ8" s="41"/>
      <c r="AR8" s="41" t="str">
        <f t="shared" si="14"/>
        <v>Players</v>
      </c>
      <c r="AS8" s="41"/>
      <c r="AT8" s="41" t="str">
        <f t="shared" si="15"/>
        <v>BSCA</v>
      </c>
      <c r="AU8" s="41"/>
      <c r="AV8" s="41">
        <f t="shared" si="16"/>
        <v>0</v>
      </c>
      <c r="AW8" s="9"/>
      <c r="AX8" s="9"/>
      <c r="AY8" s="9"/>
      <c r="AZ8" s="9"/>
      <c r="BA8" s="41" t="str">
        <f t="shared" si="40"/>
        <v>Players</v>
      </c>
      <c r="BB8" s="41"/>
      <c r="BC8" s="51">
        <f t="shared" si="41"/>
      </c>
      <c r="BD8" s="41"/>
      <c r="BE8" s="51" t="str">
        <f t="shared" si="17"/>
        <v>Players</v>
      </c>
      <c r="BF8" s="41"/>
      <c r="BG8" s="51" t="str">
        <f t="shared" si="18"/>
        <v>Kitchener</v>
      </c>
      <c r="BH8" s="41"/>
      <c r="BI8" s="41">
        <f t="shared" si="19"/>
      </c>
      <c r="BJ8" s="41"/>
      <c r="BK8" s="41">
        <f t="shared" si="20"/>
      </c>
      <c r="BL8" s="41"/>
      <c r="BM8" s="51">
        <f t="shared" si="21"/>
      </c>
      <c r="BN8" s="41"/>
      <c r="BO8" s="51">
        <f t="shared" si="22"/>
      </c>
      <c r="BQ8" s="9"/>
      <c r="BS8" s="41" t="str">
        <f t="shared" si="23"/>
        <v>Players</v>
      </c>
      <c r="BT8" s="41" t="str">
        <f t="shared" si="24"/>
        <v>Alex</v>
      </c>
      <c r="BU8" s="41">
        <f t="shared" si="25"/>
      </c>
      <c r="BV8" s="41">
        <f t="shared" si="26"/>
      </c>
      <c r="BW8" s="41" t="str">
        <f t="shared" si="27"/>
        <v>Players</v>
      </c>
      <c r="BX8" s="41" t="str">
        <f t="shared" si="28"/>
        <v>Jokers</v>
      </c>
      <c r="BY8" s="41" t="str">
        <f t="shared" si="29"/>
        <v>Players</v>
      </c>
      <c r="BZ8" s="41" t="str">
        <f t="shared" si="30"/>
        <v>Kitchener</v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>
        <f t="shared" si="37"/>
      </c>
      <c r="CH8" s="41">
        <f t="shared" si="38"/>
      </c>
    </row>
    <row r="9" spans="1:86" ht="19.5" customHeight="1" thickBot="1">
      <c r="A9" s="94"/>
      <c r="B9" s="89" t="s">
        <v>1</v>
      </c>
      <c r="C9" s="6"/>
      <c r="D9" s="3">
        <f t="shared" si="39"/>
      </c>
      <c r="E9" s="6">
        <v>7</v>
      </c>
      <c r="F9" s="3">
        <f t="shared" si="42"/>
        <v>2</v>
      </c>
      <c r="G9" s="6"/>
      <c r="H9" s="3">
        <f>+IF(G9="","",9-G9)</f>
      </c>
      <c r="I9" s="6"/>
      <c r="J9" s="3">
        <f>+IF(I9="","",9-I9)</f>
      </c>
      <c r="K9" s="40">
        <v>7</v>
      </c>
      <c r="L9" s="3">
        <f>+IF(K9="","",9-K9)</f>
        <v>2</v>
      </c>
      <c r="M9" s="62">
        <v>5</v>
      </c>
      <c r="N9" s="3">
        <f>+IF(M9="","",9-M9)</f>
        <v>4</v>
      </c>
      <c r="O9" s="38"/>
      <c r="P9" s="34"/>
      <c r="Q9" s="35"/>
      <c r="R9" s="36">
        <f t="shared" si="1"/>
      </c>
      <c r="S9" s="11"/>
      <c r="T9" s="11"/>
      <c r="U9" s="11"/>
      <c r="V9" s="50" t="str">
        <f t="shared" si="2"/>
        <v>BSCA</v>
      </c>
      <c r="W9" s="41">
        <f t="shared" si="3"/>
        <v>6</v>
      </c>
      <c r="X9" s="41">
        <f t="shared" si="4"/>
        <v>4</v>
      </c>
      <c r="Y9" s="41">
        <f t="shared" si="5"/>
        <v>2</v>
      </c>
      <c r="Z9" s="41">
        <f t="shared" si="6"/>
        <v>8</v>
      </c>
      <c r="AA9" s="53">
        <f>+(C9+E9+G9+I9+K9+M9+O9+Q9)+SUM(P3:P10)</f>
        <v>30</v>
      </c>
      <c r="AB9" s="54">
        <f t="shared" si="7"/>
        <v>38</v>
      </c>
      <c r="AC9" s="12">
        <f>+AB9+0.02</f>
        <v>38.02</v>
      </c>
      <c r="AD9">
        <f t="shared" si="8"/>
        <v>2</v>
      </c>
      <c r="AH9" s="41" t="str">
        <f t="shared" si="9"/>
        <v>Alex</v>
      </c>
      <c r="AI9" s="41"/>
      <c r="AJ9" s="41" t="str">
        <f t="shared" si="10"/>
        <v>BSCA</v>
      </c>
      <c r="AK9" s="41"/>
      <c r="AL9" s="41" t="str">
        <f t="shared" si="11"/>
        <v>Jokers</v>
      </c>
      <c r="AM9" s="41"/>
      <c r="AN9" s="41" t="str">
        <f t="shared" si="12"/>
        <v>Kitchener</v>
      </c>
      <c r="AO9" s="41"/>
      <c r="AP9" s="41" t="str">
        <f t="shared" si="13"/>
        <v>BSCA</v>
      </c>
      <c r="AQ9" s="41"/>
      <c r="AR9" s="41" t="str">
        <f t="shared" si="14"/>
        <v>BSCA</v>
      </c>
      <c r="AS9" s="41"/>
      <c r="AT9" s="41" t="str">
        <f t="shared" si="15"/>
        <v>BSCA</v>
      </c>
      <c r="AU9" s="41"/>
      <c r="AV9" s="41">
        <f t="shared" si="16"/>
        <v>0</v>
      </c>
      <c r="AW9" s="9"/>
      <c r="AX9" s="9"/>
      <c r="AY9" s="9"/>
      <c r="AZ9" s="9"/>
      <c r="BA9" s="41">
        <f t="shared" si="40"/>
      </c>
      <c r="BB9" s="41"/>
      <c r="BC9" s="41" t="str">
        <f t="shared" si="41"/>
        <v>BSCA</v>
      </c>
      <c r="BD9" s="41"/>
      <c r="BE9" s="41">
        <f t="shared" si="17"/>
      </c>
      <c r="BF9" s="41"/>
      <c r="BG9" s="41">
        <f t="shared" si="18"/>
      </c>
      <c r="BH9" s="41"/>
      <c r="BI9" s="41" t="str">
        <f t="shared" si="19"/>
        <v>BSCA</v>
      </c>
      <c r="BJ9" s="41"/>
      <c r="BK9" s="41" t="str">
        <f t="shared" si="20"/>
        <v>BSCA</v>
      </c>
      <c r="BL9" s="41"/>
      <c r="BM9" s="51">
        <f t="shared" si="21"/>
      </c>
      <c r="BN9" s="41"/>
      <c r="BO9" s="51">
        <f t="shared" si="22"/>
      </c>
      <c r="BQ9" s="9"/>
      <c r="BS9" s="41">
        <f t="shared" si="23"/>
      </c>
      <c r="BT9" s="41">
        <f t="shared" si="24"/>
      </c>
      <c r="BU9" s="41" t="str">
        <f t="shared" si="25"/>
        <v>BSCA</v>
      </c>
      <c r="BV9" s="41" t="str">
        <f t="shared" si="26"/>
        <v>Barnet CC</v>
      </c>
      <c r="BW9" s="41">
        <f t="shared" si="27"/>
      </c>
      <c r="BX9" s="41">
        <f t="shared" si="28"/>
      </c>
      <c r="BY9" s="41">
        <f t="shared" si="29"/>
      </c>
      <c r="BZ9" s="41">
        <f t="shared" si="30"/>
      </c>
      <c r="CA9" s="41" t="str">
        <f t="shared" si="31"/>
        <v>BSCA</v>
      </c>
      <c r="CB9" s="41" t="str">
        <f t="shared" si="32"/>
        <v>Kings Head</v>
      </c>
      <c r="CC9" s="41" t="str">
        <f t="shared" si="33"/>
        <v>BSCA</v>
      </c>
      <c r="CD9" s="41" t="str">
        <f t="shared" si="34"/>
        <v>Players</v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</row>
    <row r="10" spans="1:88" s="2" customFormat="1" ht="19.5" customHeight="1" thickBot="1">
      <c r="A10" s="95"/>
      <c r="B10" s="89"/>
      <c r="C10" s="6"/>
      <c r="D10" s="3">
        <f t="shared" si="39"/>
      </c>
      <c r="E10" s="6"/>
      <c r="F10" s="3">
        <f t="shared" si="42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50">
        <f t="shared" si="2"/>
        <v>0</v>
      </c>
      <c r="W10" s="41">
        <f t="shared" si="3"/>
        <v>0</v>
      </c>
      <c r="X10" s="41">
        <f t="shared" si="4"/>
        <v>0</v>
      </c>
      <c r="Y10" s="41">
        <f t="shared" si="5"/>
        <v>0</v>
      </c>
      <c r="Z10" s="41">
        <f t="shared" si="6"/>
        <v>0</v>
      </c>
      <c r="AA10" s="53">
        <f>+(C10+E10+G10+I10+K10+M10+O10+Q10)+SUM(R3:R10)</f>
        <v>0</v>
      </c>
      <c r="AB10" s="54">
        <f t="shared" si="7"/>
        <v>0</v>
      </c>
      <c r="AC10" s="49">
        <f>+AB10+0.0001</f>
        <v>0.0001</v>
      </c>
      <c r="AD10" s="9">
        <f t="shared" si="8"/>
        <v>8</v>
      </c>
      <c r="AE10" s="9"/>
      <c r="AF10" s="13"/>
      <c r="AG10" s="13"/>
      <c r="AH10" s="41" t="str">
        <f t="shared" si="9"/>
        <v>Alex</v>
      </c>
      <c r="AI10" s="41"/>
      <c r="AJ10" s="41" t="str">
        <f t="shared" si="10"/>
        <v>Barnet CC</v>
      </c>
      <c r="AK10" s="41"/>
      <c r="AL10" s="41" t="str">
        <f t="shared" si="11"/>
        <v>Jokers</v>
      </c>
      <c r="AM10" s="41"/>
      <c r="AN10" s="41" t="str">
        <f t="shared" si="12"/>
        <v>Kitchener</v>
      </c>
      <c r="AO10" s="41"/>
      <c r="AP10" s="41" t="str">
        <f t="shared" si="13"/>
        <v>Kings Head</v>
      </c>
      <c r="AQ10" s="41"/>
      <c r="AR10" s="41" t="str">
        <f t="shared" si="14"/>
        <v>Players</v>
      </c>
      <c r="AS10" s="41"/>
      <c r="AT10" s="41" t="str">
        <f t="shared" si="15"/>
        <v>BSCA</v>
      </c>
      <c r="AU10" s="41"/>
      <c r="AV10" s="41">
        <f t="shared" si="16"/>
        <v>0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>
        <f t="shared" si="18"/>
      </c>
      <c r="BH10" s="41"/>
      <c r="BI10" s="41">
        <f t="shared" si="19"/>
      </c>
      <c r="BJ10" s="41"/>
      <c r="BK10" s="41">
        <f t="shared" si="20"/>
      </c>
      <c r="BL10" s="41"/>
      <c r="BM10" s="51">
        <f t="shared" si="21"/>
      </c>
      <c r="BN10" s="41"/>
      <c r="BO10" s="51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>
        <f t="shared" si="29"/>
      </c>
      <c r="BZ10" s="41">
        <f t="shared" si="30"/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20</v>
      </c>
      <c r="C12" s="22"/>
      <c r="D12" s="22"/>
      <c r="F12" s="55" t="s">
        <v>36</v>
      </c>
      <c r="G12" s="30"/>
      <c r="H12" s="31"/>
      <c r="N12" s="60" t="s">
        <v>26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43" t="s">
        <v>72</v>
      </c>
      <c r="O13" s="144"/>
      <c r="P13" s="145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 t="str">
        <f>IF($AD$8=$V14,$V8,"")</f>
        <v>Players</v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9" t="s">
        <v>62</v>
      </c>
      <c r="B15" s="120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 t="str">
        <f>IF($AD9=$V15,$V9,"")</f>
        <v>BSCA</v>
      </c>
      <c r="AD15" s="5">
        <f>IF($AD10=$V15,$V10,"")</f>
      </c>
      <c r="AE15" s="5" t="str">
        <f t="shared" si="43"/>
        <v>BSCA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21"/>
      <c r="B16" s="122"/>
      <c r="C16" s="140" t="s">
        <v>9</v>
      </c>
      <c r="D16" s="141"/>
      <c r="E16" s="136" t="s">
        <v>16</v>
      </c>
      <c r="F16" s="141"/>
      <c r="G16" s="136" t="s">
        <v>11</v>
      </c>
      <c r="H16" s="141"/>
      <c r="I16" s="136" t="s">
        <v>27</v>
      </c>
      <c r="J16" s="137"/>
      <c r="K16" s="138" t="s">
        <v>28</v>
      </c>
      <c r="L16" s="139"/>
      <c r="M16" s="142" t="s">
        <v>29</v>
      </c>
      <c r="N16" s="133"/>
      <c r="O16" s="132" t="s">
        <v>13</v>
      </c>
      <c r="P16" s="133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Kitchener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Kitchener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90" t="str">
        <f aca="true" t="shared" si="44" ref="B17:B24">+AE14</f>
        <v>Players</v>
      </c>
      <c r="C17" s="98">
        <f aca="true" t="shared" si="45" ref="C17:C24">+AE23</f>
        <v>6</v>
      </c>
      <c r="D17" s="98"/>
      <c r="E17" s="98">
        <f aca="true" t="shared" si="46" ref="E17:E24">+AE33</f>
        <v>4</v>
      </c>
      <c r="F17" s="98"/>
      <c r="G17" s="98">
        <f aca="true" t="shared" si="47" ref="G17:G24">+C17-E17</f>
        <v>2</v>
      </c>
      <c r="H17" s="98"/>
      <c r="I17" s="98">
        <f aca="true" t="shared" si="48" ref="I17:I24">+AE43</f>
        <v>30</v>
      </c>
      <c r="J17" s="98"/>
      <c r="K17" s="98">
        <f aca="true" t="shared" si="49" ref="K17:K24">+C17*9-I17</f>
        <v>24</v>
      </c>
      <c r="L17" s="102"/>
      <c r="M17" s="98">
        <f aca="true" t="shared" si="50" ref="M17:M24">+I17-K17</f>
        <v>6</v>
      </c>
      <c r="N17" s="98"/>
      <c r="O17" s="98">
        <f aca="true" t="shared" si="51" ref="O17:O24">+E17*2+I17</f>
        <v>38</v>
      </c>
      <c r="P17" s="102"/>
      <c r="Q17" s="43"/>
      <c r="R17"/>
      <c r="S17" s="48"/>
      <c r="T17" s="48"/>
      <c r="U17" s="47"/>
      <c r="V17" s="5">
        <v>4</v>
      </c>
      <c r="W17" s="5" t="str">
        <f>IF($AD3=$V17,$V3,"")</f>
        <v>Alex</v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Alex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90" t="str">
        <f t="shared" si="44"/>
        <v>BSCA</v>
      </c>
      <c r="C18" s="98">
        <f t="shared" si="45"/>
        <v>6</v>
      </c>
      <c r="D18" s="98"/>
      <c r="E18" s="98">
        <f t="shared" si="46"/>
        <v>4</v>
      </c>
      <c r="F18" s="98"/>
      <c r="G18" s="98">
        <f t="shared" si="47"/>
        <v>2</v>
      </c>
      <c r="H18" s="98"/>
      <c r="I18" s="98">
        <f t="shared" si="48"/>
        <v>30</v>
      </c>
      <c r="J18" s="98"/>
      <c r="K18" s="98">
        <f t="shared" si="49"/>
        <v>24</v>
      </c>
      <c r="L18" s="102"/>
      <c r="M18" s="98">
        <f t="shared" si="50"/>
        <v>6</v>
      </c>
      <c r="N18" s="98"/>
      <c r="O18" s="98">
        <f t="shared" si="51"/>
        <v>38</v>
      </c>
      <c r="P18" s="102"/>
      <c r="Q18" s="43"/>
      <c r="R18"/>
      <c r="S18" s="48"/>
      <c r="T18" s="48"/>
      <c r="U18" s="47"/>
      <c r="V18" s="5">
        <v>5</v>
      </c>
      <c r="W18" s="5">
        <f>IF($AD3=$V18,$V3,"")</f>
      </c>
      <c r="X18" s="5" t="str">
        <f>IF($AD4=$V18,$V4,"")</f>
        <v>Barnet CC</v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Barnet CC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9">
        <v>3</v>
      </c>
      <c r="B19" s="90" t="str">
        <f t="shared" si="44"/>
        <v>Kitchener</v>
      </c>
      <c r="C19" s="97">
        <f t="shared" si="45"/>
        <v>6</v>
      </c>
      <c r="D19" s="97"/>
      <c r="E19" s="97">
        <f t="shared" si="46"/>
        <v>3</v>
      </c>
      <c r="F19" s="97"/>
      <c r="G19" s="97">
        <f t="shared" si="47"/>
        <v>3</v>
      </c>
      <c r="H19" s="97"/>
      <c r="I19" s="97">
        <f t="shared" si="48"/>
        <v>29</v>
      </c>
      <c r="J19" s="97"/>
      <c r="K19" s="97">
        <f t="shared" si="49"/>
        <v>25</v>
      </c>
      <c r="L19" s="103"/>
      <c r="M19" s="97">
        <f t="shared" si="50"/>
        <v>4</v>
      </c>
      <c r="N19" s="97"/>
      <c r="O19" s="97">
        <f t="shared" si="51"/>
        <v>35</v>
      </c>
      <c r="P19" s="103"/>
      <c r="Q19" s="43"/>
      <c r="V19" s="5">
        <v>6</v>
      </c>
      <c r="W19" s="5">
        <f>IF($AD3=$V19,$V3,"")</f>
      </c>
      <c r="X19" s="5">
        <f>IF($AD4=$V19,$V4,"")</f>
      </c>
      <c r="Y19" s="5" t="str">
        <f>IF($AD5=$V19,$V5,"")</f>
        <v>Jokers</v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Jokers</v>
      </c>
      <c r="AF19" s="5"/>
      <c r="AG19" s="5"/>
      <c r="AH19" s="5"/>
      <c r="AI19" s="5"/>
      <c r="AJ19" s="5"/>
      <c r="BO19"/>
      <c r="BQ19" s="9"/>
    </row>
    <row r="20" spans="1:69" ht="17.25" thickBot="1">
      <c r="A20" s="59">
        <v>4</v>
      </c>
      <c r="B20" s="90" t="str">
        <f t="shared" si="44"/>
        <v>Alex</v>
      </c>
      <c r="C20" s="97">
        <f t="shared" si="45"/>
        <v>6</v>
      </c>
      <c r="D20" s="97"/>
      <c r="E20" s="97">
        <f t="shared" si="46"/>
        <v>4</v>
      </c>
      <c r="F20" s="97"/>
      <c r="G20" s="97">
        <f t="shared" si="47"/>
        <v>2</v>
      </c>
      <c r="H20" s="97"/>
      <c r="I20" s="97">
        <f t="shared" si="48"/>
        <v>26</v>
      </c>
      <c r="J20" s="97"/>
      <c r="K20" s="97">
        <f t="shared" si="49"/>
        <v>28</v>
      </c>
      <c r="L20" s="103"/>
      <c r="M20" s="97">
        <f t="shared" si="50"/>
        <v>-2</v>
      </c>
      <c r="N20" s="97"/>
      <c r="O20" s="97">
        <f t="shared" si="51"/>
        <v>34</v>
      </c>
      <c r="P20" s="103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 t="str">
        <f>IF($AD7=$V20,$V7,"")</f>
        <v>Kings Head</v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Kings Head</v>
      </c>
      <c r="AF20" s="5"/>
      <c r="AG20" s="5"/>
      <c r="AH20" s="5"/>
      <c r="AI20" s="5"/>
      <c r="AJ20" s="5"/>
      <c r="BO20"/>
      <c r="BQ20" s="9"/>
    </row>
    <row r="21" spans="1:69" ht="17.25" thickBot="1">
      <c r="A21" s="59">
        <v>5</v>
      </c>
      <c r="B21" s="90" t="str">
        <f t="shared" si="44"/>
        <v>Barnet CC</v>
      </c>
      <c r="C21" s="97">
        <f t="shared" si="45"/>
        <v>6</v>
      </c>
      <c r="D21" s="97"/>
      <c r="E21" s="97">
        <f t="shared" si="46"/>
        <v>2</v>
      </c>
      <c r="F21" s="97"/>
      <c r="G21" s="97">
        <f t="shared" si="47"/>
        <v>4</v>
      </c>
      <c r="H21" s="97"/>
      <c r="I21" s="97">
        <f t="shared" si="48"/>
        <v>28</v>
      </c>
      <c r="J21" s="97"/>
      <c r="K21" s="97">
        <f t="shared" si="49"/>
        <v>26</v>
      </c>
      <c r="L21" s="97"/>
      <c r="M21" s="97">
        <f t="shared" si="50"/>
        <v>2</v>
      </c>
      <c r="N21" s="97"/>
      <c r="O21" s="97">
        <f t="shared" si="51"/>
        <v>32</v>
      </c>
      <c r="P21" s="97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3"/>
        <v>0</v>
      </c>
      <c r="AF21" s="5"/>
      <c r="AG21" s="5"/>
      <c r="AH21" s="5"/>
      <c r="AI21" s="5"/>
      <c r="AJ21" s="5"/>
      <c r="BO21"/>
      <c r="BQ21" s="9"/>
    </row>
    <row r="22" spans="1:69" ht="17.25" thickBot="1">
      <c r="A22" s="59">
        <v>6</v>
      </c>
      <c r="B22" s="90" t="str">
        <f t="shared" si="44"/>
        <v>Jokers</v>
      </c>
      <c r="C22" s="98">
        <f t="shared" si="45"/>
        <v>6</v>
      </c>
      <c r="D22" s="98"/>
      <c r="E22" s="98">
        <f t="shared" si="46"/>
        <v>2</v>
      </c>
      <c r="F22" s="98"/>
      <c r="G22" s="98">
        <f t="shared" si="47"/>
        <v>4</v>
      </c>
      <c r="H22" s="98"/>
      <c r="I22" s="98">
        <f t="shared" si="48"/>
        <v>25</v>
      </c>
      <c r="J22" s="98"/>
      <c r="K22" s="98">
        <f t="shared" si="49"/>
        <v>29</v>
      </c>
      <c r="L22" s="98"/>
      <c r="M22" s="98">
        <f t="shared" si="50"/>
        <v>-4</v>
      </c>
      <c r="N22" s="98"/>
      <c r="O22" s="98">
        <f t="shared" si="51"/>
        <v>29</v>
      </c>
      <c r="P22" s="98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90" t="str">
        <f t="shared" si="44"/>
        <v>Kings Head</v>
      </c>
      <c r="C23" s="99">
        <f t="shared" si="45"/>
        <v>6</v>
      </c>
      <c r="D23" s="99"/>
      <c r="E23" s="99">
        <f t="shared" si="46"/>
        <v>2</v>
      </c>
      <c r="F23" s="99"/>
      <c r="G23" s="99">
        <f t="shared" si="47"/>
        <v>4</v>
      </c>
      <c r="H23" s="99"/>
      <c r="I23" s="99">
        <f t="shared" si="48"/>
        <v>21</v>
      </c>
      <c r="J23" s="99"/>
      <c r="K23" s="99">
        <f t="shared" si="49"/>
        <v>33</v>
      </c>
      <c r="L23" s="99"/>
      <c r="M23" s="99">
        <f t="shared" si="50"/>
        <v>-12</v>
      </c>
      <c r="N23" s="99"/>
      <c r="O23" s="99">
        <f t="shared" si="51"/>
        <v>25</v>
      </c>
      <c r="P23" s="99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  <v>6</v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6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90" t="str">
        <f t="shared" si="44"/>
        <v>0</v>
      </c>
      <c r="C24" s="99">
        <f t="shared" si="45"/>
        <v>0</v>
      </c>
      <c r="D24" s="99"/>
      <c r="E24" s="99">
        <f t="shared" si="46"/>
        <v>0</v>
      </c>
      <c r="F24" s="99"/>
      <c r="G24" s="99">
        <f t="shared" si="47"/>
        <v>0</v>
      </c>
      <c r="H24" s="99"/>
      <c r="I24" s="99">
        <f t="shared" si="48"/>
        <v>0</v>
      </c>
      <c r="J24" s="99"/>
      <c r="K24" s="99">
        <f t="shared" si="49"/>
        <v>0</v>
      </c>
      <c r="L24" s="99"/>
      <c r="M24" s="99">
        <f t="shared" si="50"/>
        <v>0</v>
      </c>
      <c r="N24" s="99"/>
      <c r="O24" s="99">
        <f t="shared" si="51"/>
        <v>0</v>
      </c>
      <c r="P24" s="99"/>
      <c r="Q24" s="56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  <v>6</v>
      </c>
      <c r="AD24" s="5">
        <f t="shared" si="59"/>
      </c>
      <c r="AE24" s="5">
        <f t="shared" si="60"/>
        <v>6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  <v>6</v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6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  <v>6</v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6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  <v>6</v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6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  <v>6</v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6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  <v>6</v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6</v>
      </c>
      <c r="BO29"/>
      <c r="BQ29" s="9"/>
    </row>
    <row r="30" spans="22:88" ht="16.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0</v>
      </c>
      <c r="AE30" s="5">
        <f t="shared" si="60"/>
        <v>0</v>
      </c>
      <c r="BO30"/>
      <c r="BQ30" s="9"/>
      <c r="CJ30" s="91"/>
    </row>
    <row r="31" spans="67:88" ht="12.75">
      <c r="BO31"/>
      <c r="BQ31" s="9"/>
      <c r="CJ31" s="92"/>
    </row>
    <row r="32" spans="23:88" ht="12.75">
      <c r="W32" t="s">
        <v>10</v>
      </c>
      <c r="BO32"/>
      <c r="BQ32" s="9"/>
      <c r="CJ32" s="92"/>
    </row>
    <row r="33" spans="22:88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  <v>4</v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4</v>
      </c>
      <c r="BO33"/>
      <c r="BQ33" s="9"/>
      <c r="CJ33" s="92"/>
    </row>
    <row r="34" spans="22:88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  <v>4</v>
      </c>
      <c r="AD34" s="5">
        <f t="shared" si="68"/>
      </c>
      <c r="AE34" s="5">
        <f t="shared" si="69"/>
        <v>4</v>
      </c>
      <c r="BO34"/>
      <c r="BQ34" s="9"/>
      <c r="CJ34" s="92"/>
    </row>
    <row r="35" spans="8:88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  <v>3</v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3</v>
      </c>
      <c r="BO35"/>
      <c r="BQ35" s="9"/>
      <c r="CJ35" s="92"/>
    </row>
    <row r="36" spans="22:88" ht="12.75">
      <c r="V36" s="5">
        <v>4</v>
      </c>
      <c r="W36" s="5">
        <f t="shared" si="61"/>
        <v>4</v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  <c r="CJ36" s="92"/>
    </row>
    <row r="37" spans="22:88" ht="12.75">
      <c r="V37">
        <v>5</v>
      </c>
      <c r="W37" s="5">
        <f t="shared" si="61"/>
      </c>
      <c r="X37" s="5">
        <f t="shared" si="62"/>
        <v>2</v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2</v>
      </c>
      <c r="BO37"/>
      <c r="BQ37" s="9"/>
      <c r="CJ37" s="92"/>
    </row>
    <row r="38" spans="22:88" ht="12.75">
      <c r="V38" s="5">
        <v>6</v>
      </c>
      <c r="W38" s="5">
        <f t="shared" si="61"/>
      </c>
      <c r="X38" s="5">
        <f t="shared" si="62"/>
      </c>
      <c r="Y38" s="5">
        <f t="shared" si="63"/>
        <v>2</v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2</v>
      </c>
      <c r="BO38"/>
      <c r="BQ38" s="9"/>
      <c r="CJ38" s="92"/>
    </row>
    <row r="39" spans="22:88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  <v>2</v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  <c r="CJ39" s="92"/>
    </row>
    <row r="40" spans="22:88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0</v>
      </c>
      <c r="AE40" s="5">
        <f t="shared" si="69"/>
        <v>0</v>
      </c>
      <c r="BO40"/>
      <c r="BQ40" s="9"/>
      <c r="CJ40" s="92"/>
    </row>
    <row r="41" spans="67:88" ht="12.75">
      <c r="BO41"/>
      <c r="BQ41" s="9"/>
      <c r="CJ41" s="92"/>
    </row>
    <row r="42" spans="23:88" ht="12.75">
      <c r="W42" t="s">
        <v>17</v>
      </c>
      <c r="BO42"/>
      <c r="BQ42" s="9"/>
      <c r="CJ42" s="92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  <v>30</v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30</v>
      </c>
      <c r="BO43"/>
      <c r="BQ43" s="9"/>
      <c r="CJ43" s="92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  <v>30</v>
      </c>
      <c r="AD44" s="5">
        <f t="shared" si="77"/>
      </c>
      <c r="AE44" s="5">
        <f t="shared" si="78"/>
        <v>30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  <v>29</v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29</v>
      </c>
      <c r="BO45"/>
      <c r="BQ45" s="9"/>
    </row>
    <row r="46" spans="22:69" ht="12.75">
      <c r="V46" s="5">
        <v>4</v>
      </c>
      <c r="W46" s="5">
        <f t="shared" si="70"/>
        <v>26</v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26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  <v>28</v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28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  <v>25</v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25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  <v>21</v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21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0</v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Q2:R2"/>
    <mergeCell ref="C24:D24"/>
    <mergeCell ref="E24:F24"/>
    <mergeCell ref="G24:H24"/>
    <mergeCell ref="I24:J24"/>
    <mergeCell ref="K24:L24"/>
    <mergeCell ref="M24:N24"/>
    <mergeCell ref="O24:P24"/>
    <mergeCell ref="C22:D22"/>
    <mergeCell ref="G22:H22"/>
    <mergeCell ref="I22:J22"/>
    <mergeCell ref="C23:D23"/>
    <mergeCell ref="E23:F23"/>
    <mergeCell ref="G23:H23"/>
    <mergeCell ref="I23:J23"/>
    <mergeCell ref="E22:F22"/>
    <mergeCell ref="G21:H21"/>
    <mergeCell ref="I20:J20"/>
    <mergeCell ref="G20:H20"/>
    <mergeCell ref="C21:D21"/>
    <mergeCell ref="E21:F21"/>
    <mergeCell ref="I21:J21"/>
    <mergeCell ref="C19:D19"/>
    <mergeCell ref="E19:F19"/>
    <mergeCell ref="E20:F20"/>
    <mergeCell ref="C20:D20"/>
    <mergeCell ref="C17:D17"/>
    <mergeCell ref="E17:F17"/>
    <mergeCell ref="G17:H17"/>
    <mergeCell ref="C18:D18"/>
    <mergeCell ref="E18:F18"/>
    <mergeCell ref="G18:H18"/>
    <mergeCell ref="I18:J18"/>
    <mergeCell ref="I19:J19"/>
    <mergeCell ref="G19:H19"/>
    <mergeCell ref="I17:J17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C1:R1"/>
    <mergeCell ref="O2:P2"/>
    <mergeCell ref="I16:J16"/>
    <mergeCell ref="K16:L16"/>
    <mergeCell ref="C16:D16"/>
    <mergeCell ref="I2:J2"/>
    <mergeCell ref="C15:P15"/>
    <mergeCell ref="M16:N16"/>
    <mergeCell ref="M2:N2"/>
    <mergeCell ref="N13:P13"/>
    <mergeCell ref="M22:N22"/>
    <mergeCell ref="M23:N23"/>
    <mergeCell ref="K17:L17"/>
    <mergeCell ref="K18:L18"/>
    <mergeCell ref="K19:L19"/>
    <mergeCell ref="K20:L20"/>
    <mergeCell ref="K21:L21"/>
    <mergeCell ref="K22:L22"/>
    <mergeCell ref="K23:L23"/>
    <mergeCell ref="M21:N21"/>
    <mergeCell ref="O22:P22"/>
    <mergeCell ref="O23:P23"/>
    <mergeCell ref="O16:P16"/>
    <mergeCell ref="O17:P17"/>
    <mergeCell ref="O18:P18"/>
    <mergeCell ref="O19:P19"/>
    <mergeCell ref="O20:P20"/>
    <mergeCell ref="O21:P21"/>
    <mergeCell ref="M20:N20"/>
    <mergeCell ref="M19:N19"/>
    <mergeCell ref="M18:N18"/>
    <mergeCell ref="M17:N17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D53"/>
  <sheetViews>
    <sheetView workbookViewId="0" topLeftCell="A1">
      <selection activeCell="P29" sqref="P29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23" t="s">
        <v>63</v>
      </c>
      <c r="B1" s="124"/>
      <c r="C1" s="127" t="s">
        <v>8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5"/>
      <c r="B2" s="126"/>
      <c r="C2" s="146" t="str">
        <f>+B3</f>
        <v>Black Horse</v>
      </c>
      <c r="D2" s="135"/>
      <c r="E2" s="134" t="str">
        <f>+B4</f>
        <v>Builders</v>
      </c>
      <c r="F2" s="135"/>
      <c r="G2" s="134" t="str">
        <f>+B5</f>
        <v>Green Monks</v>
      </c>
      <c r="H2" s="135"/>
      <c r="I2" s="134" t="str">
        <f>+B6</f>
        <v>Chequers</v>
      </c>
      <c r="J2" s="135"/>
      <c r="K2" s="134" t="str">
        <f>+B7</f>
        <v>PB CC</v>
      </c>
      <c r="L2" s="135"/>
      <c r="M2" s="134" t="str">
        <f>+B8</f>
        <v>PB RBL</v>
      </c>
      <c r="N2" s="135"/>
      <c r="O2" s="134" t="str">
        <f>+B9</f>
        <v>SCCC</v>
      </c>
      <c r="P2" s="135"/>
      <c r="Q2" s="134">
        <f>+B10</f>
        <v>0</v>
      </c>
      <c r="R2" s="135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23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24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93" t="s">
        <v>60</v>
      </c>
      <c r="B3" s="88" t="s">
        <v>4</v>
      </c>
      <c r="C3" s="7"/>
      <c r="D3" s="7"/>
      <c r="E3" s="6"/>
      <c r="F3" s="3">
        <f>+IF(E3="","",9-E3)</f>
      </c>
      <c r="G3" s="6">
        <v>6</v>
      </c>
      <c r="H3" s="3">
        <f>+IF(G3="","",9-G3)</f>
        <v>3</v>
      </c>
      <c r="I3" s="6"/>
      <c r="J3" s="3">
        <f>+IF(I3="","",9-I3)</f>
      </c>
      <c r="K3" s="6">
        <v>4</v>
      </c>
      <c r="L3" s="3">
        <f>+IF(K3="","",9-K3)</f>
        <v>5</v>
      </c>
      <c r="M3" s="6">
        <v>2</v>
      </c>
      <c r="N3" s="3">
        <f>+IF(M3="","",9-M3)</f>
        <v>7</v>
      </c>
      <c r="O3" s="6"/>
      <c r="P3" s="3">
        <f aca="true" t="shared" si="0" ref="P3:P8">+IF(O3="","",9-O3)</f>
      </c>
      <c r="Q3" s="6"/>
      <c r="R3" s="3">
        <f aca="true" t="shared" si="1" ref="R3:R9">+IF(Q3="","",9-Q3)</f>
      </c>
      <c r="S3" s="11"/>
      <c r="T3" s="11"/>
      <c r="U3" s="11"/>
      <c r="V3" s="50" t="str">
        <f aca="true" t="shared" si="2" ref="V3:V10">+B3</f>
        <v>Black Horse</v>
      </c>
      <c r="W3" s="41">
        <f aca="true" t="shared" si="3" ref="W3:W10">COUNTIF($BS$3:$CH$10,V3)</f>
        <v>6</v>
      </c>
      <c r="X3" s="41">
        <f aca="true" t="shared" si="4" ref="X3:X10">COUNTIF($BA$3:$BO$10,V3)</f>
        <v>4</v>
      </c>
      <c r="Y3" s="41">
        <f aca="true" t="shared" si="5" ref="Y3:Y10">+W3-X3</f>
        <v>2</v>
      </c>
      <c r="Z3" s="41">
        <f aca="true" t="shared" si="6" ref="Z3:Z10">+X3*2</f>
        <v>8</v>
      </c>
      <c r="AA3" s="53">
        <f>+(C3+E3+G3+I3+K3+M3+O3+Q3)+SUM(D3:D10)</f>
        <v>29</v>
      </c>
      <c r="AB3" s="54">
        <f aca="true" t="shared" si="7" ref="AB3:AB10">+Z3+AA3</f>
        <v>37</v>
      </c>
      <c r="AC3" s="12">
        <f>+AB3+0.08</f>
        <v>37.08</v>
      </c>
      <c r="AD3">
        <f aca="true" t="shared" si="8" ref="AD3:AD10">RANK(AC3,$AC$3:$AC$10,0)</f>
        <v>1</v>
      </c>
      <c r="AH3" s="41" t="str">
        <f aca="true" t="shared" si="9" ref="AH3:AH10">+IF(C3&gt;4,$B3,C$2)</f>
        <v>Black Horse</v>
      </c>
      <c r="AI3" s="41"/>
      <c r="AJ3" s="41" t="str">
        <f aca="true" t="shared" si="10" ref="AJ3:AJ10">+IF(E3&gt;4,$B3,E$2)</f>
        <v>Builders</v>
      </c>
      <c r="AK3" s="41"/>
      <c r="AL3" s="41" t="str">
        <f aca="true" t="shared" si="11" ref="AL3:AL10">+IF(G3&gt;4,$B3,G$2)</f>
        <v>Black Horse</v>
      </c>
      <c r="AM3" s="41"/>
      <c r="AN3" s="41" t="str">
        <f aca="true" t="shared" si="12" ref="AN3:AN10">+IF(I3&gt;4,$B3,I$2)</f>
        <v>Chequers</v>
      </c>
      <c r="AO3" s="41"/>
      <c r="AP3" s="41" t="str">
        <f aca="true" t="shared" si="13" ref="AP3:AP10">+IF(K3&gt;4,$B3,K$2)</f>
        <v>PB CC</v>
      </c>
      <c r="AQ3" s="41"/>
      <c r="AR3" s="41" t="str">
        <f aca="true" t="shared" si="14" ref="AR3:AR10">+IF(M3&gt;4,$B3,M$2)</f>
        <v>PB RBL</v>
      </c>
      <c r="AS3" s="41"/>
      <c r="AT3" s="41" t="str">
        <f aca="true" t="shared" si="15" ref="AT3:AT10">+IF(O3&gt;4,$B3,O$2)</f>
        <v>SCCC</v>
      </c>
      <c r="AU3" s="41"/>
      <c r="AV3" s="41">
        <f aca="true" t="shared" si="16" ref="AV3:AV10">+IF(Q3&gt;4,$B3,Q$2)</f>
        <v>0</v>
      </c>
      <c r="AW3" s="9"/>
      <c r="AX3" s="9"/>
      <c r="AY3" s="9"/>
      <c r="AZ3" s="9"/>
      <c r="BA3" s="41">
        <f>IF(C3="","",AH3)</f>
      </c>
      <c r="BB3" s="41">
        <f>IF(D3="","",AI3)</f>
      </c>
      <c r="BC3" s="41">
        <f>IF(E3="","",AJ3)</f>
      </c>
      <c r="BD3" s="41"/>
      <c r="BE3" s="41" t="str">
        <f aca="true" t="shared" si="17" ref="BE3:BE10">IF(G3="","",AL3)</f>
        <v>Black Horse</v>
      </c>
      <c r="BF3" s="41"/>
      <c r="BG3" s="41">
        <f aca="true" t="shared" si="18" ref="BG3:BG10">IF(I3="","",AN3)</f>
      </c>
      <c r="BH3" s="41"/>
      <c r="BI3" s="41" t="str">
        <f aca="true" t="shared" si="19" ref="BI3:BI10">IF(K3="","",AP3)</f>
        <v>PB CC</v>
      </c>
      <c r="BJ3" s="41"/>
      <c r="BK3" s="41" t="str">
        <f aca="true" t="shared" si="20" ref="BK3:BK10">IF(M3="","",AR3)</f>
        <v>PB RBL</v>
      </c>
      <c r="BL3" s="41"/>
      <c r="BM3" s="41">
        <f aca="true" t="shared" si="21" ref="BM3:BM10">IF(O3="","",AT3)</f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>
        <f aca="true" t="shared" si="25" ref="BU3:BU10">+IF(E3="","",$B3)</f>
      </c>
      <c r="BV3" s="41">
        <f aca="true" t="shared" si="26" ref="BV3:BV10">+IF(F3="","",$E$2)</f>
      </c>
      <c r="BW3" s="41" t="str">
        <f aca="true" t="shared" si="27" ref="BW3:BW10">+IF(G3="","",$B3)</f>
        <v>Black Horse</v>
      </c>
      <c r="BX3" s="41" t="str">
        <f aca="true" t="shared" si="28" ref="BX3:BX10">+IF(H3="","",$G$2)</f>
        <v>Green Monks</v>
      </c>
      <c r="BY3" s="41">
        <f aca="true" t="shared" si="29" ref="BY3:BY10">+IF(I3="","",$B3)</f>
      </c>
      <c r="BZ3" s="41">
        <f aca="true" t="shared" si="30" ref="BZ3:BZ10">+IF(J3="","",$I$2)</f>
      </c>
      <c r="CA3" s="41" t="str">
        <f aca="true" t="shared" si="31" ref="CA3:CA10">+IF(K3="","",$B3)</f>
        <v>Black Horse</v>
      </c>
      <c r="CB3" s="41" t="str">
        <f aca="true" t="shared" si="32" ref="CB3:CB10">+IF(L3="","",$K$2)</f>
        <v>PB CC</v>
      </c>
      <c r="CC3" s="41" t="str">
        <f aca="true" t="shared" si="33" ref="CC3:CC10">+IF(M3="","",$B3)</f>
        <v>Black Horse</v>
      </c>
      <c r="CD3" s="41" t="str">
        <f aca="true" t="shared" si="34" ref="CD3:CD10">+IF(N3="","",$M$2)</f>
        <v>PB RBL</v>
      </c>
      <c r="CE3" s="41">
        <f aca="true" t="shared" si="35" ref="CE3:CE10">+IF(O3="","",$B3)</f>
      </c>
      <c r="CF3" s="41">
        <f aca="true" t="shared" si="36" ref="CF3:CF10">+IF(P3="","",$O$2)</f>
      </c>
      <c r="CG3" s="41">
        <f aca="true" t="shared" si="37" ref="CG3:CG10">+IF(Q3="","",$B3)</f>
      </c>
      <c r="CH3" s="41">
        <f aca="true" t="shared" si="38" ref="CH3:CH10">+IF(R3="","",$Q$2)</f>
      </c>
    </row>
    <row r="4" spans="1:86" ht="19.5" customHeight="1" thickBot="1">
      <c r="A4" s="94"/>
      <c r="B4" s="89" t="s">
        <v>6</v>
      </c>
      <c r="C4" s="6">
        <v>4</v>
      </c>
      <c r="D4" s="3">
        <f aca="true" t="shared" si="39" ref="D4:D10">+IF(C4="","",9-C4)</f>
        <v>5</v>
      </c>
      <c r="E4" s="7"/>
      <c r="F4" s="7"/>
      <c r="G4" s="6"/>
      <c r="H4" s="3">
        <f>+IF(G4="","",9-G4)</f>
      </c>
      <c r="I4" s="6">
        <v>5</v>
      </c>
      <c r="J4" s="3">
        <f>+IF(I4="","",9-I4)</f>
        <v>4</v>
      </c>
      <c r="K4" s="6"/>
      <c r="L4" s="3">
        <f>+IF(K4="","",9-K4)</f>
      </c>
      <c r="M4" s="6"/>
      <c r="N4" s="3">
        <f>+IF(M4="","",9-M4)</f>
      </c>
      <c r="O4" s="6">
        <v>3</v>
      </c>
      <c r="P4" s="3">
        <f t="shared" si="0"/>
        <v>6</v>
      </c>
      <c r="Q4" s="6"/>
      <c r="R4" s="3">
        <f t="shared" si="1"/>
      </c>
      <c r="S4" s="11"/>
      <c r="T4" s="11"/>
      <c r="U4" s="11"/>
      <c r="V4" s="50" t="str">
        <f t="shared" si="2"/>
        <v>Builders</v>
      </c>
      <c r="W4" s="41">
        <f t="shared" si="3"/>
        <v>6</v>
      </c>
      <c r="X4" s="41">
        <f t="shared" si="4"/>
        <v>4</v>
      </c>
      <c r="Y4" s="41">
        <f t="shared" si="5"/>
        <v>2</v>
      </c>
      <c r="Z4" s="41">
        <f t="shared" si="6"/>
        <v>8</v>
      </c>
      <c r="AA4" s="53">
        <f>+(C4+E4+G4+I4+K4+M4+O4+Q4)+SUM(F3:F10)</f>
        <v>27</v>
      </c>
      <c r="AB4" s="54">
        <f t="shared" si="7"/>
        <v>35</v>
      </c>
      <c r="AC4" s="12">
        <f>+AB4+0.07</f>
        <v>35.07</v>
      </c>
      <c r="AD4">
        <f t="shared" si="8"/>
        <v>2</v>
      </c>
      <c r="AH4" s="41" t="str">
        <f t="shared" si="9"/>
        <v>Black Horse</v>
      </c>
      <c r="AI4" s="41"/>
      <c r="AJ4" s="41" t="str">
        <f t="shared" si="10"/>
        <v>Builders</v>
      </c>
      <c r="AK4" s="41"/>
      <c r="AL4" s="41" t="str">
        <f t="shared" si="11"/>
        <v>Green Monks</v>
      </c>
      <c r="AM4" s="41"/>
      <c r="AN4" s="41" t="str">
        <f t="shared" si="12"/>
        <v>Builders</v>
      </c>
      <c r="AO4" s="41"/>
      <c r="AP4" s="41" t="str">
        <f t="shared" si="13"/>
        <v>PB CC</v>
      </c>
      <c r="AQ4" s="41"/>
      <c r="AR4" s="41" t="str">
        <f t="shared" si="14"/>
        <v>PB RBL</v>
      </c>
      <c r="AS4" s="41"/>
      <c r="AT4" s="41" t="str">
        <f t="shared" si="15"/>
        <v>SCCC</v>
      </c>
      <c r="AU4" s="41"/>
      <c r="AV4" s="41">
        <f t="shared" si="16"/>
        <v>0</v>
      </c>
      <c r="AW4" s="9"/>
      <c r="AX4" s="9"/>
      <c r="AY4" s="9"/>
      <c r="AZ4" s="9"/>
      <c r="BA4" s="41" t="str">
        <f aca="true" t="shared" si="40" ref="BA4:BA10">IF(C4="","",AH4)</f>
        <v>Black Horse</v>
      </c>
      <c r="BB4" s="41"/>
      <c r="BC4" s="41">
        <f aca="true" t="shared" si="41" ref="BC4:BC10">IF(E4="","",AJ4)</f>
      </c>
      <c r="BD4" s="41"/>
      <c r="BE4" s="41">
        <f t="shared" si="17"/>
      </c>
      <c r="BF4" s="41"/>
      <c r="BG4" s="41" t="str">
        <f t="shared" si="18"/>
        <v>Builders</v>
      </c>
      <c r="BH4" s="41"/>
      <c r="BI4" s="41">
        <f t="shared" si="19"/>
      </c>
      <c r="BJ4" s="41"/>
      <c r="BK4" s="41">
        <f t="shared" si="20"/>
      </c>
      <c r="BL4" s="41"/>
      <c r="BM4" s="41" t="str">
        <f t="shared" si="21"/>
        <v>SCCC</v>
      </c>
      <c r="BN4" s="41"/>
      <c r="BO4" s="41">
        <f t="shared" si="22"/>
      </c>
      <c r="BQ4" s="9"/>
      <c r="BS4" s="41" t="str">
        <f t="shared" si="23"/>
        <v>Builders</v>
      </c>
      <c r="BT4" s="41" t="str">
        <f t="shared" si="24"/>
        <v>Black Horse</v>
      </c>
      <c r="BU4" s="41">
        <f t="shared" si="25"/>
      </c>
      <c r="BV4" s="41">
        <f t="shared" si="26"/>
      </c>
      <c r="BW4" s="41">
        <f t="shared" si="27"/>
      </c>
      <c r="BX4" s="41">
        <f t="shared" si="28"/>
      </c>
      <c r="BY4" s="41" t="str">
        <f t="shared" si="29"/>
        <v>Builders</v>
      </c>
      <c r="BZ4" s="41" t="str">
        <f t="shared" si="30"/>
        <v>Chequers</v>
      </c>
      <c r="CA4" s="41">
        <f t="shared" si="31"/>
      </c>
      <c r="CB4" s="41">
        <f t="shared" si="32"/>
      </c>
      <c r="CC4" s="41">
        <f t="shared" si="33"/>
      </c>
      <c r="CD4" s="41">
        <f t="shared" si="34"/>
      </c>
      <c r="CE4" s="41" t="str">
        <f t="shared" si="35"/>
        <v>Builders</v>
      </c>
      <c r="CF4" s="41" t="str">
        <f t="shared" si="36"/>
        <v>SCCC</v>
      </c>
      <c r="CG4" s="41">
        <f t="shared" si="37"/>
      </c>
      <c r="CH4" s="41">
        <f t="shared" si="38"/>
      </c>
    </row>
    <row r="5" spans="1:86" ht="19.5" customHeight="1" thickBot="1">
      <c r="A5" s="94"/>
      <c r="B5" s="89" t="s">
        <v>5</v>
      </c>
      <c r="C5" s="6"/>
      <c r="D5" s="3">
        <f t="shared" si="39"/>
      </c>
      <c r="E5" s="6">
        <v>4</v>
      </c>
      <c r="F5" s="3">
        <f aca="true" t="shared" si="42" ref="F5:F10">+IF(E5="","",9-E5)</f>
        <v>5</v>
      </c>
      <c r="G5" s="7"/>
      <c r="H5" s="7"/>
      <c r="I5" s="6"/>
      <c r="J5" s="3">
        <f>+IF(I5="","",9-I5)</f>
      </c>
      <c r="K5" s="6">
        <v>4</v>
      </c>
      <c r="L5" s="3">
        <f>+IF(K5="","",9-K5)</f>
        <v>5</v>
      </c>
      <c r="M5" s="6">
        <v>6</v>
      </c>
      <c r="N5" s="3">
        <f>+IF(M5="","",9-M5)</f>
        <v>3</v>
      </c>
      <c r="O5" s="6"/>
      <c r="P5" s="3">
        <f t="shared" si="0"/>
      </c>
      <c r="Q5" s="6"/>
      <c r="R5" s="3">
        <f t="shared" si="1"/>
      </c>
      <c r="S5" s="11"/>
      <c r="T5" s="11"/>
      <c r="U5" s="11"/>
      <c r="V5" s="50" t="str">
        <f t="shared" si="2"/>
        <v>Green Monks</v>
      </c>
      <c r="W5" s="41">
        <f t="shared" si="3"/>
        <v>6</v>
      </c>
      <c r="X5" s="41">
        <f t="shared" si="4"/>
        <v>2</v>
      </c>
      <c r="Y5" s="41">
        <f t="shared" si="5"/>
        <v>4</v>
      </c>
      <c r="Z5" s="41">
        <f t="shared" si="6"/>
        <v>4</v>
      </c>
      <c r="AA5" s="53">
        <f>+(C5+E5+G5+I5+K5+M5+O5+Q5)+SUM(H3:H10)</f>
        <v>27</v>
      </c>
      <c r="AB5" s="54">
        <f t="shared" si="7"/>
        <v>31</v>
      </c>
      <c r="AC5" s="12">
        <f>+AB5+0.06</f>
        <v>31.06</v>
      </c>
      <c r="AD5">
        <f t="shared" si="8"/>
        <v>5</v>
      </c>
      <c r="AH5" s="41" t="str">
        <f t="shared" si="9"/>
        <v>Black Horse</v>
      </c>
      <c r="AI5" s="41"/>
      <c r="AJ5" s="41" t="str">
        <f t="shared" si="10"/>
        <v>Builders</v>
      </c>
      <c r="AK5" s="41"/>
      <c r="AL5" s="41" t="str">
        <f t="shared" si="11"/>
        <v>Green Monks</v>
      </c>
      <c r="AM5" s="41"/>
      <c r="AN5" s="41" t="str">
        <f t="shared" si="12"/>
        <v>Chequers</v>
      </c>
      <c r="AO5" s="41"/>
      <c r="AP5" s="41" t="str">
        <f t="shared" si="13"/>
        <v>PB CC</v>
      </c>
      <c r="AQ5" s="41"/>
      <c r="AR5" s="41" t="str">
        <f t="shared" si="14"/>
        <v>Green Monks</v>
      </c>
      <c r="AS5" s="41"/>
      <c r="AT5" s="41" t="str">
        <f t="shared" si="15"/>
        <v>SCCC</v>
      </c>
      <c r="AU5" s="41"/>
      <c r="AV5" s="41">
        <f t="shared" si="16"/>
        <v>0</v>
      </c>
      <c r="AW5" s="9"/>
      <c r="AX5" s="9"/>
      <c r="AY5" s="9"/>
      <c r="AZ5" s="9"/>
      <c r="BA5" s="41">
        <f t="shared" si="40"/>
      </c>
      <c r="BB5" s="41"/>
      <c r="BC5" s="41" t="str">
        <f t="shared" si="41"/>
        <v>Builders</v>
      </c>
      <c r="BD5" s="41"/>
      <c r="BE5" s="41">
        <f t="shared" si="17"/>
      </c>
      <c r="BF5" s="41"/>
      <c r="BG5" s="41">
        <f t="shared" si="18"/>
      </c>
      <c r="BH5" s="41"/>
      <c r="BI5" s="41" t="str">
        <f t="shared" si="19"/>
        <v>PB CC</v>
      </c>
      <c r="BJ5" s="41"/>
      <c r="BK5" s="41" t="str">
        <f t="shared" si="20"/>
        <v>Green Monks</v>
      </c>
      <c r="BL5" s="41"/>
      <c r="BM5" s="41">
        <f t="shared" si="21"/>
      </c>
      <c r="BN5" s="41"/>
      <c r="BO5" s="41">
        <f t="shared" si="22"/>
      </c>
      <c r="BQ5" s="9"/>
      <c r="BS5" s="41">
        <f t="shared" si="23"/>
      </c>
      <c r="BT5" s="41">
        <f t="shared" si="24"/>
      </c>
      <c r="BU5" s="41" t="str">
        <f t="shared" si="25"/>
        <v>Green Monks</v>
      </c>
      <c r="BV5" s="41" t="str">
        <f t="shared" si="26"/>
        <v>Builders</v>
      </c>
      <c r="BW5" s="41">
        <f t="shared" si="27"/>
      </c>
      <c r="BX5" s="41">
        <f t="shared" si="28"/>
      </c>
      <c r="BY5" s="41">
        <f t="shared" si="29"/>
      </c>
      <c r="BZ5" s="41">
        <f t="shared" si="30"/>
      </c>
      <c r="CA5" s="41" t="str">
        <f t="shared" si="31"/>
        <v>Green Monks</v>
      </c>
      <c r="CB5" s="41" t="str">
        <f t="shared" si="32"/>
        <v>PB CC</v>
      </c>
      <c r="CC5" s="41" t="str">
        <f t="shared" si="33"/>
        <v>Green Monks</v>
      </c>
      <c r="CD5" s="41" t="str">
        <f t="shared" si="34"/>
        <v>PB RBL</v>
      </c>
      <c r="CE5" s="41">
        <f t="shared" si="35"/>
      </c>
      <c r="CF5" s="41">
        <f t="shared" si="36"/>
      </c>
      <c r="CG5" s="41">
        <f t="shared" si="37"/>
      </c>
      <c r="CH5" s="41">
        <f t="shared" si="38"/>
      </c>
    </row>
    <row r="6" spans="1:86" ht="19.5" customHeight="1" thickBot="1">
      <c r="A6" s="94"/>
      <c r="B6" s="89" t="s">
        <v>3</v>
      </c>
      <c r="C6" s="6">
        <v>2</v>
      </c>
      <c r="D6" s="3">
        <f t="shared" si="39"/>
        <v>7</v>
      </c>
      <c r="E6" s="6"/>
      <c r="F6" s="3">
        <f t="shared" si="42"/>
      </c>
      <c r="G6" s="6">
        <v>5</v>
      </c>
      <c r="H6" s="3">
        <f>+IF(G6="","",9-G6)</f>
        <v>4</v>
      </c>
      <c r="I6" s="7"/>
      <c r="J6" s="7"/>
      <c r="K6" s="6"/>
      <c r="L6" s="3">
        <f>+IF(K6="","",9-K6)</f>
      </c>
      <c r="M6" s="6"/>
      <c r="N6" s="3">
        <f>+IF(M6="","",9-M6)</f>
      </c>
      <c r="O6" s="6">
        <v>4</v>
      </c>
      <c r="P6" s="3">
        <f t="shared" si="0"/>
        <v>5</v>
      </c>
      <c r="Q6" s="6"/>
      <c r="R6" s="3">
        <f t="shared" si="1"/>
      </c>
      <c r="S6" s="11"/>
      <c r="T6" s="11"/>
      <c r="U6" s="11"/>
      <c r="V6" s="50" t="str">
        <f t="shared" si="2"/>
        <v>Chequers</v>
      </c>
      <c r="W6" s="41">
        <f t="shared" si="3"/>
        <v>6</v>
      </c>
      <c r="X6" s="41">
        <f t="shared" si="4"/>
        <v>3</v>
      </c>
      <c r="Y6" s="41">
        <f t="shared" si="5"/>
        <v>3</v>
      </c>
      <c r="Z6" s="41">
        <f t="shared" si="6"/>
        <v>6</v>
      </c>
      <c r="AA6" s="53">
        <f>+(C6+E6+G6+I6+K6+M6+O6+Q6)+SUM(J3:J10)</f>
        <v>27</v>
      </c>
      <c r="AB6" s="54">
        <f t="shared" si="7"/>
        <v>33</v>
      </c>
      <c r="AC6" s="12">
        <f>+AB6+0.05</f>
        <v>33.05</v>
      </c>
      <c r="AD6">
        <f t="shared" si="8"/>
        <v>4</v>
      </c>
      <c r="AH6" s="41" t="str">
        <f t="shared" si="9"/>
        <v>Black Horse</v>
      </c>
      <c r="AI6" s="41"/>
      <c r="AJ6" s="41" t="str">
        <f t="shared" si="10"/>
        <v>Builders</v>
      </c>
      <c r="AK6" s="41"/>
      <c r="AL6" s="41" t="str">
        <f t="shared" si="11"/>
        <v>Chequers</v>
      </c>
      <c r="AM6" s="41"/>
      <c r="AN6" s="41" t="str">
        <f t="shared" si="12"/>
        <v>Chequers</v>
      </c>
      <c r="AO6" s="41"/>
      <c r="AP6" s="41" t="str">
        <f t="shared" si="13"/>
        <v>PB CC</v>
      </c>
      <c r="AQ6" s="41"/>
      <c r="AR6" s="41" t="str">
        <f t="shared" si="14"/>
        <v>PB RBL</v>
      </c>
      <c r="AS6" s="41"/>
      <c r="AT6" s="41" t="str">
        <f t="shared" si="15"/>
        <v>SCCC</v>
      </c>
      <c r="AU6" s="41"/>
      <c r="AV6" s="41">
        <f t="shared" si="16"/>
        <v>0</v>
      </c>
      <c r="AW6" s="9"/>
      <c r="AX6" s="9"/>
      <c r="AY6" s="9"/>
      <c r="AZ6" s="9"/>
      <c r="BA6" s="41" t="str">
        <f t="shared" si="40"/>
        <v>Black Horse</v>
      </c>
      <c r="BB6" s="41"/>
      <c r="BC6" s="41">
        <f t="shared" si="41"/>
      </c>
      <c r="BD6" s="41"/>
      <c r="BE6" s="41" t="str">
        <f t="shared" si="17"/>
        <v>Chequers</v>
      </c>
      <c r="BF6" s="41"/>
      <c r="BG6" s="41">
        <f t="shared" si="18"/>
      </c>
      <c r="BH6" s="41"/>
      <c r="BI6" s="41">
        <f t="shared" si="19"/>
      </c>
      <c r="BJ6" s="41"/>
      <c r="BK6" s="41">
        <f t="shared" si="20"/>
      </c>
      <c r="BL6" s="41"/>
      <c r="BM6" s="41" t="str">
        <f t="shared" si="21"/>
        <v>SCCC</v>
      </c>
      <c r="BN6" s="41"/>
      <c r="BO6" s="41">
        <f t="shared" si="22"/>
      </c>
      <c r="BQ6" s="9"/>
      <c r="BS6" s="41" t="str">
        <f t="shared" si="23"/>
        <v>Chequers</v>
      </c>
      <c r="BT6" s="41" t="str">
        <f t="shared" si="24"/>
        <v>Black Horse</v>
      </c>
      <c r="BU6" s="41">
        <f t="shared" si="25"/>
      </c>
      <c r="BV6" s="41">
        <f t="shared" si="26"/>
      </c>
      <c r="BW6" s="41" t="str">
        <f t="shared" si="27"/>
        <v>Chequers</v>
      </c>
      <c r="BX6" s="41" t="str">
        <f t="shared" si="28"/>
        <v>Green Monks</v>
      </c>
      <c r="BY6" s="41">
        <f t="shared" si="29"/>
      </c>
      <c r="BZ6" s="41">
        <f t="shared" si="30"/>
      </c>
      <c r="CA6" s="41">
        <f t="shared" si="31"/>
      </c>
      <c r="CB6" s="41">
        <f t="shared" si="32"/>
      </c>
      <c r="CC6" s="41">
        <f t="shared" si="33"/>
      </c>
      <c r="CD6" s="41">
        <f t="shared" si="34"/>
      </c>
      <c r="CE6" s="41" t="str">
        <f t="shared" si="35"/>
        <v>Chequers</v>
      </c>
      <c r="CF6" s="41" t="str">
        <f t="shared" si="36"/>
        <v>SCCC</v>
      </c>
      <c r="CG6" s="41">
        <f t="shared" si="37"/>
      </c>
      <c r="CH6" s="41">
        <f t="shared" si="38"/>
      </c>
    </row>
    <row r="7" spans="1:86" ht="19.5" customHeight="1" thickBot="1">
      <c r="A7" s="94"/>
      <c r="B7" s="89" t="s">
        <v>35</v>
      </c>
      <c r="C7" s="6"/>
      <c r="D7" s="3">
        <f t="shared" si="39"/>
      </c>
      <c r="E7" s="6">
        <v>4</v>
      </c>
      <c r="F7" s="3">
        <f t="shared" si="42"/>
        <v>5</v>
      </c>
      <c r="G7" s="6"/>
      <c r="H7" s="3">
        <f>+IF(G7="","",9-G7)</f>
      </c>
      <c r="I7" s="6">
        <v>3</v>
      </c>
      <c r="J7" s="3">
        <f>+IF(I7="","",9-I7)</f>
        <v>6</v>
      </c>
      <c r="K7" s="39"/>
      <c r="L7" s="34"/>
      <c r="M7" s="6">
        <v>5</v>
      </c>
      <c r="N7" s="3">
        <f>+IF(M7="","",9-M7)</f>
        <v>4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50" t="str">
        <f t="shared" si="2"/>
        <v>PB CC</v>
      </c>
      <c r="W7" s="41">
        <f t="shared" si="3"/>
        <v>6</v>
      </c>
      <c r="X7" s="41">
        <f t="shared" si="4"/>
        <v>3</v>
      </c>
      <c r="Y7" s="41">
        <f t="shared" si="5"/>
        <v>3</v>
      </c>
      <c r="Z7" s="41">
        <f t="shared" si="6"/>
        <v>6</v>
      </c>
      <c r="AA7" s="53">
        <f>+(C7+E7+G7+I7+K7+M7+O7+Q7)+SUM(L3:L10)</f>
        <v>24</v>
      </c>
      <c r="AB7" s="54">
        <f t="shared" si="7"/>
        <v>30</v>
      </c>
      <c r="AC7" s="12">
        <f>+AB7+0.04</f>
        <v>30.04</v>
      </c>
      <c r="AD7">
        <f t="shared" si="8"/>
        <v>6</v>
      </c>
      <c r="AH7" s="41" t="str">
        <f t="shared" si="9"/>
        <v>Black Horse</v>
      </c>
      <c r="AI7" s="41"/>
      <c r="AJ7" s="41" t="str">
        <f t="shared" si="10"/>
        <v>Builders</v>
      </c>
      <c r="AK7" s="41"/>
      <c r="AL7" s="41" t="str">
        <f t="shared" si="11"/>
        <v>Green Monks</v>
      </c>
      <c r="AM7" s="41"/>
      <c r="AN7" s="41" t="str">
        <f t="shared" si="12"/>
        <v>Chequers</v>
      </c>
      <c r="AO7" s="41"/>
      <c r="AP7" s="41" t="str">
        <f t="shared" si="13"/>
        <v>PB CC</v>
      </c>
      <c r="AQ7" s="41"/>
      <c r="AR7" s="41" t="str">
        <f t="shared" si="14"/>
        <v>PB CC</v>
      </c>
      <c r="AS7" s="41"/>
      <c r="AT7" s="41" t="str">
        <f t="shared" si="15"/>
        <v>SCCC</v>
      </c>
      <c r="AU7" s="41"/>
      <c r="AV7" s="41">
        <f t="shared" si="16"/>
        <v>0</v>
      </c>
      <c r="AW7" s="9"/>
      <c r="AX7" s="9"/>
      <c r="AY7" s="9"/>
      <c r="AZ7" s="9"/>
      <c r="BA7" s="41">
        <f t="shared" si="40"/>
      </c>
      <c r="BB7" s="41"/>
      <c r="BC7" s="41" t="str">
        <f t="shared" si="41"/>
        <v>Builders</v>
      </c>
      <c r="BD7" s="41"/>
      <c r="BE7" s="41">
        <f t="shared" si="17"/>
      </c>
      <c r="BF7" s="41"/>
      <c r="BG7" s="41" t="str">
        <f t="shared" si="18"/>
        <v>Chequers</v>
      </c>
      <c r="BH7" s="41"/>
      <c r="BI7" s="41">
        <f t="shared" si="19"/>
      </c>
      <c r="BJ7" s="41"/>
      <c r="BK7" s="41" t="str">
        <f t="shared" si="20"/>
        <v>PB CC</v>
      </c>
      <c r="BL7" s="41"/>
      <c r="BM7" s="41">
        <f t="shared" si="21"/>
      </c>
      <c r="BN7" s="41"/>
      <c r="BO7" s="41">
        <f t="shared" si="22"/>
      </c>
      <c r="BQ7" s="9"/>
      <c r="BS7" s="41">
        <f t="shared" si="23"/>
      </c>
      <c r="BT7" s="41">
        <f t="shared" si="24"/>
      </c>
      <c r="BU7" s="41" t="str">
        <f t="shared" si="25"/>
        <v>PB CC</v>
      </c>
      <c r="BV7" s="41" t="str">
        <f t="shared" si="26"/>
        <v>Builders</v>
      </c>
      <c r="BW7" s="41">
        <f t="shared" si="27"/>
      </c>
      <c r="BX7" s="41">
        <f t="shared" si="28"/>
      </c>
      <c r="BY7" s="41" t="str">
        <f t="shared" si="29"/>
        <v>PB CC</v>
      </c>
      <c r="BZ7" s="41" t="str">
        <f t="shared" si="30"/>
        <v>Chequers</v>
      </c>
      <c r="CA7" s="41">
        <f t="shared" si="31"/>
      </c>
      <c r="CB7" s="41">
        <f t="shared" si="32"/>
      </c>
      <c r="CC7" s="41" t="str">
        <f t="shared" si="33"/>
        <v>PB CC</v>
      </c>
      <c r="CD7" s="41" t="str">
        <f t="shared" si="34"/>
        <v>PB RBL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</row>
    <row r="8" spans="1:86" ht="19.5" customHeight="1" thickBot="1">
      <c r="A8" s="94"/>
      <c r="B8" s="89" t="s">
        <v>52</v>
      </c>
      <c r="C8" s="6"/>
      <c r="D8" s="3">
        <f t="shared" si="39"/>
      </c>
      <c r="E8" s="6">
        <v>4</v>
      </c>
      <c r="F8" s="3">
        <f t="shared" si="42"/>
        <v>5</v>
      </c>
      <c r="G8" s="6"/>
      <c r="H8" s="3">
        <f>+IF(G8="","",9-G8)</f>
      </c>
      <c r="I8" s="6">
        <v>3</v>
      </c>
      <c r="J8" s="3">
        <f>+IF(I8="","",9-I8)</f>
        <v>6</v>
      </c>
      <c r="K8" s="61"/>
      <c r="L8" s="3">
        <f>+IF(K8="","",9-K8)</f>
      </c>
      <c r="M8" s="42"/>
      <c r="N8" s="42"/>
      <c r="O8" s="6">
        <v>5</v>
      </c>
      <c r="P8" s="3">
        <f t="shared" si="0"/>
        <v>4</v>
      </c>
      <c r="Q8" s="6"/>
      <c r="R8" s="3">
        <f t="shared" si="1"/>
      </c>
      <c r="S8" s="11"/>
      <c r="T8" s="11"/>
      <c r="U8" s="11"/>
      <c r="V8" s="50" t="str">
        <f t="shared" si="2"/>
        <v>PB RBL</v>
      </c>
      <c r="W8" s="41">
        <f t="shared" si="3"/>
        <v>6</v>
      </c>
      <c r="X8" s="41">
        <f t="shared" si="4"/>
        <v>2</v>
      </c>
      <c r="Y8" s="41">
        <f t="shared" si="5"/>
        <v>4</v>
      </c>
      <c r="Z8" s="41">
        <f t="shared" si="6"/>
        <v>4</v>
      </c>
      <c r="AA8" s="53">
        <f>+(C8+E8+G8+I8+K8+M8+O8+Q8)+SUM(N3:N10)</f>
        <v>26</v>
      </c>
      <c r="AB8" s="54">
        <f t="shared" si="7"/>
        <v>30</v>
      </c>
      <c r="AC8" s="12">
        <f>+AB8+0.03</f>
        <v>30.03</v>
      </c>
      <c r="AD8">
        <f t="shared" si="8"/>
        <v>7</v>
      </c>
      <c r="AH8" s="41" t="str">
        <f t="shared" si="9"/>
        <v>Black Horse</v>
      </c>
      <c r="AI8" s="41"/>
      <c r="AJ8" s="41" t="str">
        <f t="shared" si="10"/>
        <v>Builders</v>
      </c>
      <c r="AK8" s="41"/>
      <c r="AL8" s="41" t="str">
        <f t="shared" si="11"/>
        <v>Green Monks</v>
      </c>
      <c r="AM8" s="41"/>
      <c r="AN8" s="41" t="str">
        <f t="shared" si="12"/>
        <v>Chequers</v>
      </c>
      <c r="AO8" s="41"/>
      <c r="AP8" s="41" t="str">
        <f t="shared" si="13"/>
        <v>PB CC</v>
      </c>
      <c r="AQ8" s="41"/>
      <c r="AR8" s="41" t="str">
        <f t="shared" si="14"/>
        <v>PB RBL</v>
      </c>
      <c r="AS8" s="41"/>
      <c r="AT8" s="41" t="str">
        <f t="shared" si="15"/>
        <v>PB RBL</v>
      </c>
      <c r="AU8" s="41"/>
      <c r="AV8" s="41">
        <f t="shared" si="16"/>
        <v>0</v>
      </c>
      <c r="AW8" s="9"/>
      <c r="AX8" s="9"/>
      <c r="AY8" s="9"/>
      <c r="AZ8" s="9"/>
      <c r="BA8" s="41">
        <f t="shared" si="40"/>
      </c>
      <c r="BB8" s="41"/>
      <c r="BC8" s="51" t="str">
        <f t="shared" si="41"/>
        <v>Builders</v>
      </c>
      <c r="BD8" s="41"/>
      <c r="BE8" s="51">
        <f t="shared" si="17"/>
      </c>
      <c r="BF8" s="41"/>
      <c r="BG8" s="51" t="str">
        <f t="shared" si="18"/>
        <v>Chequers</v>
      </c>
      <c r="BH8" s="41"/>
      <c r="BI8" s="41">
        <f t="shared" si="19"/>
      </c>
      <c r="BJ8" s="41"/>
      <c r="BK8" s="41">
        <f t="shared" si="20"/>
      </c>
      <c r="BL8" s="41"/>
      <c r="BM8" s="51" t="str">
        <f t="shared" si="21"/>
        <v>PB RBL</v>
      </c>
      <c r="BN8" s="41"/>
      <c r="BO8" s="51">
        <f t="shared" si="22"/>
      </c>
      <c r="BQ8" s="9"/>
      <c r="BS8" s="41">
        <f t="shared" si="23"/>
      </c>
      <c r="BT8" s="41">
        <f t="shared" si="24"/>
      </c>
      <c r="BU8" s="41" t="str">
        <f t="shared" si="25"/>
        <v>PB RBL</v>
      </c>
      <c r="BV8" s="41" t="str">
        <f t="shared" si="26"/>
        <v>Builders</v>
      </c>
      <c r="BW8" s="41">
        <f t="shared" si="27"/>
      </c>
      <c r="BX8" s="41">
        <f t="shared" si="28"/>
      </c>
      <c r="BY8" s="41" t="str">
        <f t="shared" si="29"/>
        <v>PB RBL</v>
      </c>
      <c r="BZ8" s="41" t="str">
        <f t="shared" si="30"/>
        <v>Chequers</v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 t="str">
        <f t="shared" si="35"/>
        <v>PB RBL</v>
      </c>
      <c r="CF8" s="41" t="str">
        <f t="shared" si="36"/>
        <v>SCCC</v>
      </c>
      <c r="CG8" s="41">
        <f t="shared" si="37"/>
      </c>
      <c r="CH8" s="41">
        <f t="shared" si="38"/>
      </c>
    </row>
    <row r="9" spans="1:86" ht="19.5" customHeight="1" thickBot="1">
      <c r="A9" s="94"/>
      <c r="B9" s="89" t="s">
        <v>34</v>
      </c>
      <c r="C9" s="6">
        <v>4</v>
      </c>
      <c r="D9" s="3">
        <f t="shared" si="39"/>
        <v>5</v>
      </c>
      <c r="E9" s="6"/>
      <c r="F9" s="3">
        <f t="shared" si="42"/>
      </c>
      <c r="G9" s="6">
        <v>3</v>
      </c>
      <c r="H9" s="3">
        <f>+IF(G9="","",9-G9)</f>
        <v>6</v>
      </c>
      <c r="I9" s="6"/>
      <c r="J9" s="3">
        <f>+IF(I9="","",9-I9)</f>
      </c>
      <c r="K9" s="40">
        <v>7</v>
      </c>
      <c r="L9" s="3">
        <f>+IF(K9="","",9-K9)</f>
        <v>2</v>
      </c>
      <c r="M9" s="62"/>
      <c r="N9" s="3">
        <f>+IF(M9="","",9-M9)</f>
      </c>
      <c r="O9" s="38"/>
      <c r="P9" s="34"/>
      <c r="Q9" s="35"/>
      <c r="R9" s="36">
        <f t="shared" si="1"/>
      </c>
      <c r="S9" s="11"/>
      <c r="T9" s="11"/>
      <c r="U9" s="11"/>
      <c r="V9" s="50" t="str">
        <f t="shared" si="2"/>
        <v>SCCC</v>
      </c>
      <c r="W9" s="41">
        <f t="shared" si="3"/>
        <v>6</v>
      </c>
      <c r="X9" s="41">
        <f t="shared" si="4"/>
        <v>3</v>
      </c>
      <c r="Y9" s="41">
        <f t="shared" si="5"/>
        <v>3</v>
      </c>
      <c r="Z9" s="41">
        <f t="shared" si="6"/>
        <v>6</v>
      </c>
      <c r="AA9" s="53">
        <f>+(C9+E9+G9+I9+K9+M9+O9+Q9)+SUM(P3:P10)</f>
        <v>29</v>
      </c>
      <c r="AB9" s="54">
        <f t="shared" si="7"/>
        <v>35</v>
      </c>
      <c r="AC9" s="12">
        <f>+AB9+0.02</f>
        <v>35.02</v>
      </c>
      <c r="AD9">
        <f t="shared" si="8"/>
        <v>3</v>
      </c>
      <c r="AH9" s="41" t="str">
        <f t="shared" si="9"/>
        <v>Black Horse</v>
      </c>
      <c r="AI9" s="41"/>
      <c r="AJ9" s="41" t="str">
        <f t="shared" si="10"/>
        <v>Builders</v>
      </c>
      <c r="AK9" s="41"/>
      <c r="AL9" s="41" t="str">
        <f t="shared" si="11"/>
        <v>Green Monks</v>
      </c>
      <c r="AM9" s="41"/>
      <c r="AN9" s="41" t="str">
        <f t="shared" si="12"/>
        <v>Chequers</v>
      </c>
      <c r="AO9" s="41"/>
      <c r="AP9" s="41" t="str">
        <f t="shared" si="13"/>
        <v>SCCC</v>
      </c>
      <c r="AQ9" s="41"/>
      <c r="AR9" s="41" t="str">
        <f t="shared" si="14"/>
        <v>PB RBL</v>
      </c>
      <c r="AS9" s="41"/>
      <c r="AT9" s="41" t="str">
        <f t="shared" si="15"/>
        <v>SCCC</v>
      </c>
      <c r="AU9" s="41"/>
      <c r="AV9" s="41">
        <f t="shared" si="16"/>
        <v>0</v>
      </c>
      <c r="AW9" s="9"/>
      <c r="AX9" s="9"/>
      <c r="AY9" s="9"/>
      <c r="AZ9" s="9"/>
      <c r="BA9" s="41" t="str">
        <f t="shared" si="40"/>
        <v>Black Horse</v>
      </c>
      <c r="BB9" s="41"/>
      <c r="BC9" s="41">
        <f t="shared" si="41"/>
      </c>
      <c r="BD9" s="41"/>
      <c r="BE9" s="41" t="str">
        <f t="shared" si="17"/>
        <v>Green Monks</v>
      </c>
      <c r="BF9" s="41"/>
      <c r="BG9" s="41">
        <f t="shared" si="18"/>
      </c>
      <c r="BH9" s="41"/>
      <c r="BI9" s="41" t="str">
        <f t="shared" si="19"/>
        <v>SCCC</v>
      </c>
      <c r="BJ9" s="41"/>
      <c r="BK9" s="41">
        <f t="shared" si="20"/>
      </c>
      <c r="BL9" s="41"/>
      <c r="BM9" s="51">
        <f t="shared" si="21"/>
      </c>
      <c r="BN9" s="41"/>
      <c r="BO9" s="51">
        <f t="shared" si="22"/>
      </c>
      <c r="BQ9" s="9"/>
      <c r="BS9" s="41" t="str">
        <f t="shared" si="23"/>
        <v>SCCC</v>
      </c>
      <c r="BT9" s="41" t="str">
        <f t="shared" si="24"/>
        <v>Black Horse</v>
      </c>
      <c r="BU9" s="41">
        <f t="shared" si="25"/>
      </c>
      <c r="BV9" s="41">
        <f t="shared" si="26"/>
      </c>
      <c r="BW9" s="41" t="str">
        <f t="shared" si="27"/>
        <v>SCCC</v>
      </c>
      <c r="BX9" s="41" t="str">
        <f t="shared" si="28"/>
        <v>Green Monks</v>
      </c>
      <c r="BY9" s="41">
        <f t="shared" si="29"/>
      </c>
      <c r="BZ9" s="41">
        <f t="shared" si="30"/>
      </c>
      <c r="CA9" s="41" t="str">
        <f t="shared" si="31"/>
        <v>SCCC</v>
      </c>
      <c r="CB9" s="41" t="str">
        <f t="shared" si="32"/>
        <v>PB CC</v>
      </c>
      <c r="CC9" s="41">
        <f t="shared" si="33"/>
      </c>
      <c r="CD9" s="41">
        <f t="shared" si="34"/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</row>
    <row r="10" spans="1:88" s="2" customFormat="1" ht="19.5" customHeight="1" thickBot="1">
      <c r="A10" s="95"/>
      <c r="B10" s="89"/>
      <c r="C10" s="6"/>
      <c r="D10" s="3">
        <f t="shared" si="39"/>
      </c>
      <c r="E10" s="6"/>
      <c r="F10" s="3">
        <f t="shared" si="42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50">
        <f t="shared" si="2"/>
        <v>0</v>
      </c>
      <c r="W10" s="41">
        <f t="shared" si="3"/>
        <v>0</v>
      </c>
      <c r="X10" s="41">
        <f t="shared" si="4"/>
        <v>0</v>
      </c>
      <c r="Y10" s="41">
        <f t="shared" si="5"/>
        <v>0</v>
      </c>
      <c r="Z10" s="41">
        <f t="shared" si="6"/>
        <v>0</v>
      </c>
      <c r="AA10" s="53">
        <f>+(C10+E10+G10+I10+K10+M10+O10+Q10)+SUM(R3:R10)</f>
        <v>0</v>
      </c>
      <c r="AB10" s="54">
        <f t="shared" si="7"/>
        <v>0</v>
      </c>
      <c r="AC10" s="49">
        <f>+AB10+0.0001</f>
        <v>0.0001</v>
      </c>
      <c r="AD10" s="9">
        <f t="shared" si="8"/>
        <v>8</v>
      </c>
      <c r="AE10" s="9"/>
      <c r="AF10" s="13"/>
      <c r="AG10" s="13"/>
      <c r="AH10" s="41" t="str">
        <f t="shared" si="9"/>
        <v>Black Horse</v>
      </c>
      <c r="AI10" s="41"/>
      <c r="AJ10" s="41" t="str">
        <f t="shared" si="10"/>
        <v>Builders</v>
      </c>
      <c r="AK10" s="41"/>
      <c r="AL10" s="41" t="str">
        <f t="shared" si="11"/>
        <v>Green Monks</v>
      </c>
      <c r="AM10" s="41"/>
      <c r="AN10" s="41" t="str">
        <f t="shared" si="12"/>
        <v>Chequers</v>
      </c>
      <c r="AO10" s="41"/>
      <c r="AP10" s="41" t="str">
        <f t="shared" si="13"/>
        <v>PB CC</v>
      </c>
      <c r="AQ10" s="41"/>
      <c r="AR10" s="41" t="str">
        <f t="shared" si="14"/>
        <v>PB RBL</v>
      </c>
      <c r="AS10" s="41"/>
      <c r="AT10" s="41" t="str">
        <f t="shared" si="15"/>
        <v>SCCC</v>
      </c>
      <c r="AU10" s="41"/>
      <c r="AV10" s="41">
        <f t="shared" si="16"/>
        <v>0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>
        <f t="shared" si="18"/>
      </c>
      <c r="BH10" s="41"/>
      <c r="BI10" s="41">
        <f t="shared" si="19"/>
      </c>
      <c r="BJ10" s="41"/>
      <c r="BK10" s="41">
        <f t="shared" si="20"/>
      </c>
      <c r="BL10" s="41"/>
      <c r="BM10" s="51">
        <f t="shared" si="21"/>
      </c>
      <c r="BN10" s="41"/>
      <c r="BO10" s="51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>
        <f t="shared" si="29"/>
      </c>
      <c r="BZ10" s="41">
        <f t="shared" si="30"/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20</v>
      </c>
      <c r="C12" s="22"/>
      <c r="D12" s="22"/>
      <c r="F12" s="55" t="s">
        <v>37</v>
      </c>
      <c r="G12" s="30"/>
      <c r="H12" s="31"/>
      <c r="N12" s="60" t="s">
        <v>26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43" t="s">
        <v>72</v>
      </c>
      <c r="O13" s="144"/>
      <c r="P13" s="145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 t="str">
        <f>IF($AD$3=$V14,$V3,"")</f>
        <v>Black Horse</v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Black Horse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19" t="s">
        <v>64</v>
      </c>
      <c r="B15" s="120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0"/>
      <c r="R15" s="25"/>
      <c r="S15" s="25"/>
      <c r="T15" s="25"/>
      <c r="U15" s="47"/>
      <c r="V15" s="5">
        <v>2</v>
      </c>
      <c r="W15" s="5">
        <f>IF($AD3=$V15,$V3,"")</f>
      </c>
      <c r="X15" s="5" t="str">
        <f>IF($AD4=$V15,$V4,"")</f>
        <v>Builders</v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Builders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21"/>
      <c r="B16" s="122"/>
      <c r="C16" s="140" t="s">
        <v>9</v>
      </c>
      <c r="D16" s="141"/>
      <c r="E16" s="136" t="s">
        <v>16</v>
      </c>
      <c r="F16" s="141"/>
      <c r="G16" s="136" t="s">
        <v>11</v>
      </c>
      <c r="H16" s="141"/>
      <c r="I16" s="136" t="s">
        <v>27</v>
      </c>
      <c r="J16" s="137"/>
      <c r="K16" s="138" t="s">
        <v>28</v>
      </c>
      <c r="L16" s="139"/>
      <c r="M16" s="142" t="s">
        <v>29</v>
      </c>
      <c r="N16" s="133"/>
      <c r="O16" s="132" t="s">
        <v>13</v>
      </c>
      <c r="P16" s="133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 t="str">
        <f>IF($AD9=$V16,$V9,"")</f>
        <v>SCCC</v>
      </c>
      <c r="AD16" s="5">
        <f>IF($AD10=$V16,$V10,"")</f>
      </c>
      <c r="AE16" s="5" t="str">
        <f t="shared" si="43"/>
        <v>SCCC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90" t="str">
        <f aca="true" t="shared" si="44" ref="B17:B24">+AE14</f>
        <v>Black Horse</v>
      </c>
      <c r="C17" s="98">
        <f aca="true" t="shared" si="45" ref="C17:C24">+AE23</f>
        <v>6</v>
      </c>
      <c r="D17" s="98"/>
      <c r="E17" s="98">
        <f aca="true" t="shared" si="46" ref="E17:E24">+AE33</f>
        <v>4</v>
      </c>
      <c r="F17" s="98"/>
      <c r="G17" s="98">
        <f aca="true" t="shared" si="47" ref="G17:G24">+C17-E17</f>
        <v>2</v>
      </c>
      <c r="H17" s="98"/>
      <c r="I17" s="98">
        <f aca="true" t="shared" si="48" ref="I17:I24">+AE43</f>
        <v>29</v>
      </c>
      <c r="J17" s="98"/>
      <c r="K17" s="98">
        <f aca="true" t="shared" si="49" ref="K17:K24">+C17*9-I17</f>
        <v>25</v>
      </c>
      <c r="L17" s="102"/>
      <c r="M17" s="98">
        <f aca="true" t="shared" si="50" ref="M17:M24">+I17-K17</f>
        <v>4</v>
      </c>
      <c r="N17" s="98"/>
      <c r="O17" s="98">
        <f aca="true" t="shared" si="51" ref="O17:O24">+E17*2+I17</f>
        <v>37</v>
      </c>
      <c r="P17" s="102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Chequers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Chequers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90" t="str">
        <f t="shared" si="44"/>
        <v>Builders</v>
      </c>
      <c r="C18" s="98">
        <f t="shared" si="45"/>
        <v>6</v>
      </c>
      <c r="D18" s="98"/>
      <c r="E18" s="98">
        <f t="shared" si="46"/>
        <v>4</v>
      </c>
      <c r="F18" s="98"/>
      <c r="G18" s="98">
        <f t="shared" si="47"/>
        <v>2</v>
      </c>
      <c r="H18" s="98"/>
      <c r="I18" s="98">
        <f t="shared" si="48"/>
        <v>27</v>
      </c>
      <c r="J18" s="98"/>
      <c r="K18" s="98">
        <f t="shared" si="49"/>
        <v>27</v>
      </c>
      <c r="L18" s="102"/>
      <c r="M18" s="98">
        <f t="shared" si="50"/>
        <v>0</v>
      </c>
      <c r="N18" s="98"/>
      <c r="O18" s="98">
        <f t="shared" si="51"/>
        <v>35</v>
      </c>
      <c r="P18" s="102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 t="str">
        <f>IF($AD5=$V18,$V5,"")</f>
        <v>Green Monks</v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Green Monks</v>
      </c>
      <c r="AF18" s="5"/>
      <c r="AG18" s="5"/>
      <c r="AH18" s="5"/>
      <c r="AI18" s="5"/>
      <c r="AJ18" s="5"/>
      <c r="BP18" s="13"/>
      <c r="BQ18" s="13"/>
      <c r="GD18"/>
    </row>
    <row r="19" spans="1:89" ht="17.25" thickBot="1">
      <c r="A19" s="59">
        <v>3</v>
      </c>
      <c r="B19" s="90" t="str">
        <f t="shared" si="44"/>
        <v>SCCC</v>
      </c>
      <c r="C19" s="97">
        <f t="shared" si="45"/>
        <v>6</v>
      </c>
      <c r="D19" s="97"/>
      <c r="E19" s="97">
        <f t="shared" si="46"/>
        <v>3</v>
      </c>
      <c r="F19" s="97"/>
      <c r="G19" s="97">
        <f t="shared" si="47"/>
        <v>3</v>
      </c>
      <c r="H19" s="97"/>
      <c r="I19" s="97">
        <f t="shared" si="48"/>
        <v>29</v>
      </c>
      <c r="J19" s="97"/>
      <c r="K19" s="97">
        <f t="shared" si="49"/>
        <v>25</v>
      </c>
      <c r="L19" s="103"/>
      <c r="M19" s="97">
        <f t="shared" si="50"/>
        <v>4</v>
      </c>
      <c r="N19" s="97"/>
      <c r="O19" s="97">
        <f t="shared" si="51"/>
        <v>35</v>
      </c>
      <c r="P19" s="103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PB CC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PB CC</v>
      </c>
      <c r="AF19" s="5"/>
      <c r="AG19" s="5"/>
      <c r="AH19" s="5"/>
      <c r="AI19" s="5"/>
      <c r="AJ19" s="5"/>
      <c r="BO19"/>
      <c r="BQ19" s="9"/>
      <c r="CK19" s="92"/>
    </row>
    <row r="20" spans="1:89" ht="17.25" thickBot="1">
      <c r="A20" s="59">
        <v>4</v>
      </c>
      <c r="B20" s="90" t="str">
        <f t="shared" si="44"/>
        <v>Chequers</v>
      </c>
      <c r="C20" s="97">
        <f t="shared" si="45"/>
        <v>6</v>
      </c>
      <c r="D20" s="97"/>
      <c r="E20" s="97">
        <f t="shared" si="46"/>
        <v>3</v>
      </c>
      <c r="F20" s="97"/>
      <c r="G20" s="97">
        <f t="shared" si="47"/>
        <v>3</v>
      </c>
      <c r="H20" s="97"/>
      <c r="I20" s="97">
        <f t="shared" si="48"/>
        <v>27</v>
      </c>
      <c r="J20" s="97"/>
      <c r="K20" s="97">
        <f t="shared" si="49"/>
        <v>27</v>
      </c>
      <c r="L20" s="103"/>
      <c r="M20" s="97">
        <f t="shared" si="50"/>
        <v>0</v>
      </c>
      <c r="N20" s="97"/>
      <c r="O20" s="97">
        <f t="shared" si="51"/>
        <v>33</v>
      </c>
      <c r="P20" s="103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 t="str">
        <f>IF($AD8=$V20,$V8,"")</f>
        <v>PB RBL</v>
      </c>
      <c r="AC20" s="5">
        <f>IF($AD9=$V20,$V9,"")</f>
      </c>
      <c r="AD20" s="5">
        <f>IF($AD10=$V20,$V10,"")</f>
      </c>
      <c r="AE20" s="5" t="str">
        <f t="shared" si="43"/>
        <v>PB RBL</v>
      </c>
      <c r="AF20" s="5"/>
      <c r="AG20" s="5"/>
      <c r="AH20" s="5"/>
      <c r="AI20" s="5"/>
      <c r="AJ20" s="5"/>
      <c r="BO20"/>
      <c r="BQ20" s="9"/>
      <c r="CK20" s="92"/>
    </row>
    <row r="21" spans="1:89" ht="17.25" thickBot="1">
      <c r="A21" s="59">
        <v>5</v>
      </c>
      <c r="B21" s="90" t="str">
        <f t="shared" si="44"/>
        <v>Green Monks</v>
      </c>
      <c r="C21" s="97">
        <f t="shared" si="45"/>
        <v>6</v>
      </c>
      <c r="D21" s="97"/>
      <c r="E21" s="97">
        <f t="shared" si="46"/>
        <v>2</v>
      </c>
      <c r="F21" s="97"/>
      <c r="G21" s="97">
        <f t="shared" si="47"/>
        <v>4</v>
      </c>
      <c r="H21" s="97"/>
      <c r="I21" s="97">
        <f t="shared" si="48"/>
        <v>27</v>
      </c>
      <c r="J21" s="97"/>
      <c r="K21" s="97">
        <f t="shared" si="49"/>
        <v>27</v>
      </c>
      <c r="L21" s="97"/>
      <c r="M21" s="97">
        <f t="shared" si="50"/>
        <v>0</v>
      </c>
      <c r="N21" s="97"/>
      <c r="O21" s="97">
        <f t="shared" si="51"/>
        <v>31</v>
      </c>
      <c r="P21" s="97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3"/>
        <v>0</v>
      </c>
      <c r="AF21" s="5"/>
      <c r="AG21" s="5"/>
      <c r="AH21" s="5"/>
      <c r="AI21" s="5"/>
      <c r="AJ21" s="5"/>
      <c r="BO21"/>
      <c r="BQ21" s="9"/>
      <c r="CK21" s="92"/>
    </row>
    <row r="22" spans="1:69" ht="17.25" thickBot="1">
      <c r="A22" s="59">
        <v>6</v>
      </c>
      <c r="B22" s="90" t="str">
        <f t="shared" si="44"/>
        <v>PB CC</v>
      </c>
      <c r="C22" s="98">
        <f t="shared" si="45"/>
        <v>6</v>
      </c>
      <c r="D22" s="98"/>
      <c r="E22" s="98">
        <f t="shared" si="46"/>
        <v>3</v>
      </c>
      <c r="F22" s="98"/>
      <c r="G22" s="98">
        <f t="shared" si="47"/>
        <v>3</v>
      </c>
      <c r="H22" s="98"/>
      <c r="I22" s="98">
        <f t="shared" si="48"/>
        <v>24</v>
      </c>
      <c r="J22" s="98"/>
      <c r="K22" s="98">
        <f t="shared" si="49"/>
        <v>30</v>
      </c>
      <c r="L22" s="98"/>
      <c r="M22" s="98">
        <f t="shared" si="50"/>
        <v>-6</v>
      </c>
      <c r="N22" s="98"/>
      <c r="O22" s="98">
        <f t="shared" si="51"/>
        <v>30</v>
      </c>
      <c r="P22" s="98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90" t="str">
        <f t="shared" si="44"/>
        <v>PB RBL</v>
      </c>
      <c r="C23" s="99">
        <f t="shared" si="45"/>
        <v>6</v>
      </c>
      <c r="D23" s="99"/>
      <c r="E23" s="99">
        <f t="shared" si="46"/>
        <v>2</v>
      </c>
      <c r="F23" s="99"/>
      <c r="G23" s="99">
        <f t="shared" si="47"/>
        <v>4</v>
      </c>
      <c r="H23" s="99"/>
      <c r="I23" s="99">
        <f t="shared" si="48"/>
        <v>26</v>
      </c>
      <c r="J23" s="99"/>
      <c r="K23" s="99">
        <f t="shared" si="49"/>
        <v>28</v>
      </c>
      <c r="L23" s="99"/>
      <c r="M23" s="99">
        <f t="shared" si="50"/>
        <v>-2</v>
      </c>
      <c r="N23" s="99"/>
      <c r="O23" s="99">
        <f t="shared" si="51"/>
        <v>30</v>
      </c>
      <c r="P23" s="99"/>
      <c r="Q23" s="56"/>
      <c r="V23" s="5">
        <v>1</v>
      </c>
      <c r="W23" s="5">
        <f aca="true" t="shared" si="52" ref="W23:W30">IF($AD$3=$V23,$W$3,"")</f>
        <v>6</v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6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90" t="str">
        <f t="shared" si="44"/>
        <v>0</v>
      </c>
      <c r="C24" s="99">
        <f t="shared" si="45"/>
        <v>0</v>
      </c>
      <c r="D24" s="99"/>
      <c r="E24" s="99">
        <f t="shared" si="46"/>
        <v>0</v>
      </c>
      <c r="F24" s="99"/>
      <c r="G24" s="99">
        <f t="shared" si="47"/>
        <v>0</v>
      </c>
      <c r="H24" s="99"/>
      <c r="I24" s="99">
        <f t="shared" si="48"/>
        <v>0</v>
      </c>
      <c r="J24" s="99"/>
      <c r="K24" s="99">
        <f t="shared" si="49"/>
        <v>0</v>
      </c>
      <c r="L24" s="99"/>
      <c r="M24" s="99">
        <f t="shared" si="50"/>
        <v>0</v>
      </c>
      <c r="N24" s="99"/>
      <c r="O24" s="99">
        <f t="shared" si="51"/>
        <v>0</v>
      </c>
      <c r="P24" s="99"/>
      <c r="Q24" s="56"/>
      <c r="V24" s="5">
        <v>2</v>
      </c>
      <c r="W24" s="5">
        <f t="shared" si="52"/>
      </c>
      <c r="X24" s="5">
        <f t="shared" si="53"/>
        <v>6</v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6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  <v>6</v>
      </c>
      <c r="AD25" s="5">
        <f t="shared" si="59"/>
      </c>
      <c r="AE25" s="5">
        <f t="shared" si="60"/>
        <v>6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  <v>6</v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6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  <v>6</v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6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  <v>6</v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6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  <v>6</v>
      </c>
      <c r="AC29" s="5">
        <f t="shared" si="58"/>
      </c>
      <c r="AD29" s="5">
        <f t="shared" si="59"/>
      </c>
      <c r="AE29" s="5">
        <f t="shared" si="60"/>
        <v>6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0</v>
      </c>
      <c r="AE30" s="5">
        <f t="shared" si="60"/>
        <v>0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  <v>4</v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4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  <v>4</v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4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  <v>3</v>
      </c>
      <c r="AD35" s="5">
        <f t="shared" si="68"/>
      </c>
      <c r="AE35" s="5">
        <f t="shared" si="69"/>
        <v>3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  <v>3</v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3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</c>
      <c r="Y37" s="5">
        <f t="shared" si="63"/>
        <v>2</v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2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  <v>3</v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3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  <v>2</v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0</v>
      </c>
      <c r="AE40" s="5">
        <f t="shared" si="69"/>
        <v>0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  <v>29</v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29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  <v>27</v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27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  <v>29</v>
      </c>
      <c r="AD45" s="5">
        <f t="shared" si="77"/>
      </c>
      <c r="AE45" s="5">
        <f t="shared" si="78"/>
        <v>29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  <v>27</v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27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  <v>27</v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27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  <v>24</v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24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  <v>26</v>
      </c>
      <c r="AC49" s="5">
        <f t="shared" si="76"/>
      </c>
      <c r="AD49" s="5">
        <f t="shared" si="77"/>
      </c>
      <c r="AE49" s="5">
        <f t="shared" si="78"/>
        <v>26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0</v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M20:N20"/>
    <mergeCell ref="M19:N19"/>
    <mergeCell ref="M18:N18"/>
    <mergeCell ref="M17:N17"/>
    <mergeCell ref="O22:P22"/>
    <mergeCell ref="O23:P23"/>
    <mergeCell ref="O16:P16"/>
    <mergeCell ref="O17:P17"/>
    <mergeCell ref="O18:P18"/>
    <mergeCell ref="O19:P19"/>
    <mergeCell ref="O20:P20"/>
    <mergeCell ref="O21:P21"/>
    <mergeCell ref="M22:N22"/>
    <mergeCell ref="M23:N23"/>
    <mergeCell ref="K17:L17"/>
    <mergeCell ref="K18:L18"/>
    <mergeCell ref="K19:L19"/>
    <mergeCell ref="K20:L20"/>
    <mergeCell ref="K21:L21"/>
    <mergeCell ref="K22:L22"/>
    <mergeCell ref="K23:L23"/>
    <mergeCell ref="M21:N21"/>
    <mergeCell ref="O2:P2"/>
    <mergeCell ref="I16:J16"/>
    <mergeCell ref="K16:L16"/>
    <mergeCell ref="C16:D16"/>
    <mergeCell ref="I2:J2"/>
    <mergeCell ref="C15:P15"/>
    <mergeCell ref="M16:N16"/>
    <mergeCell ref="M2:N2"/>
    <mergeCell ref="N13:P13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C1:R1"/>
    <mergeCell ref="I18:J18"/>
    <mergeCell ref="I19:J19"/>
    <mergeCell ref="G19:H19"/>
    <mergeCell ref="I17:J17"/>
    <mergeCell ref="C17:D17"/>
    <mergeCell ref="E17:F17"/>
    <mergeCell ref="G17:H17"/>
    <mergeCell ref="C18:D18"/>
    <mergeCell ref="E18:F18"/>
    <mergeCell ref="G18:H18"/>
    <mergeCell ref="C19:D19"/>
    <mergeCell ref="E19:F19"/>
    <mergeCell ref="E20:F20"/>
    <mergeCell ref="C20:D20"/>
    <mergeCell ref="G21:H21"/>
    <mergeCell ref="I20:J20"/>
    <mergeCell ref="G20:H20"/>
    <mergeCell ref="C21:D21"/>
    <mergeCell ref="E21:F21"/>
    <mergeCell ref="I21:J21"/>
    <mergeCell ref="I22:J22"/>
    <mergeCell ref="C23:D23"/>
    <mergeCell ref="E23:F23"/>
    <mergeCell ref="G23:H23"/>
    <mergeCell ref="I23:J23"/>
    <mergeCell ref="E22:F22"/>
    <mergeCell ref="Q2:R2"/>
    <mergeCell ref="C24:D24"/>
    <mergeCell ref="E24:F24"/>
    <mergeCell ref="G24:H24"/>
    <mergeCell ref="I24:J24"/>
    <mergeCell ref="K24:L24"/>
    <mergeCell ref="M24:N24"/>
    <mergeCell ref="O24:P24"/>
    <mergeCell ref="C22:D22"/>
    <mergeCell ref="G22:H22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7"/>
  <sheetViews>
    <sheetView tabSelected="1" workbookViewId="0" topLeftCell="A1">
      <selection activeCell="A1" sqref="A1:K27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5.5">
      <c r="A1" s="155" t="s">
        <v>33</v>
      </c>
      <c r="B1" s="156"/>
      <c r="C1" s="157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53</v>
      </c>
      <c r="B3" s="21"/>
      <c r="C3" s="20"/>
      <c r="D3" s="20" t="s">
        <v>54</v>
      </c>
      <c r="E3" s="21"/>
      <c r="F3" s="20"/>
      <c r="G3" s="20" t="s">
        <v>55</v>
      </c>
      <c r="H3" s="21"/>
      <c r="I3" s="20"/>
      <c r="J3" s="20" t="s">
        <v>56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69" t="s">
        <v>52</v>
      </c>
      <c r="B5" s="71"/>
      <c r="C5" s="13"/>
      <c r="D5" s="19"/>
      <c r="E5" s="17"/>
      <c r="H5" s="17"/>
      <c r="K5" s="17"/>
    </row>
    <row r="6" spans="1:11" s="2" customFormat="1" ht="15" customHeight="1" thickBot="1">
      <c r="A6" s="69" t="s">
        <v>57</v>
      </c>
      <c r="B6" s="67"/>
      <c r="C6" s="13"/>
      <c r="D6" s="19"/>
      <c r="E6" s="17"/>
      <c r="G6" s="13"/>
      <c r="H6" s="17"/>
      <c r="J6" s="158" t="s">
        <v>74</v>
      </c>
      <c r="K6" s="17"/>
    </row>
    <row r="7" spans="1:11" s="2" customFormat="1" ht="15" customHeight="1" thickBot="1">
      <c r="A7" s="70"/>
      <c r="B7" s="17"/>
      <c r="D7" s="69" t="s">
        <v>52</v>
      </c>
      <c r="E7" s="71">
        <v>8</v>
      </c>
      <c r="H7" s="17"/>
      <c r="J7" s="159"/>
      <c r="K7" s="17"/>
    </row>
    <row r="8" spans="1:11" s="2" customFormat="1" ht="15" customHeight="1" thickBot="1">
      <c r="A8" s="69" t="s">
        <v>4</v>
      </c>
      <c r="B8" s="71">
        <v>5</v>
      </c>
      <c r="C8" s="13"/>
      <c r="D8" s="69" t="s">
        <v>4</v>
      </c>
      <c r="E8" s="67">
        <v>1</v>
      </c>
      <c r="H8" s="17"/>
      <c r="J8" s="159"/>
      <c r="K8" s="17"/>
    </row>
    <row r="9" spans="1:11" s="2" customFormat="1" ht="15" customHeight="1" thickBot="1">
      <c r="A9" s="69" t="s">
        <v>5</v>
      </c>
      <c r="B9" s="67">
        <v>4</v>
      </c>
      <c r="C9" s="13"/>
      <c r="D9" s="19"/>
      <c r="E9" s="17"/>
      <c r="H9" s="17"/>
      <c r="K9" s="17"/>
    </row>
    <row r="10" spans="1:11" s="2" customFormat="1" ht="15" customHeight="1" thickBot="1">
      <c r="A10" s="70"/>
      <c r="B10" s="17"/>
      <c r="D10" s="19"/>
      <c r="E10" s="17"/>
      <c r="G10" s="150" t="s">
        <v>52</v>
      </c>
      <c r="H10" s="147">
        <v>5</v>
      </c>
      <c r="K10" s="17"/>
    </row>
    <row r="11" spans="1:11" s="2" customFormat="1" ht="15" customHeight="1" thickBot="1">
      <c r="A11" s="69" t="s">
        <v>35</v>
      </c>
      <c r="B11" s="71">
        <v>5</v>
      </c>
      <c r="C11" s="13"/>
      <c r="E11" s="17"/>
      <c r="G11" s="151"/>
      <c r="H11" s="148"/>
      <c r="K11" s="17"/>
    </row>
    <row r="12" spans="1:11" s="2" customFormat="1" ht="15" customHeight="1" thickBot="1">
      <c r="A12" s="69" t="s">
        <v>2</v>
      </c>
      <c r="B12" s="67">
        <v>4</v>
      </c>
      <c r="C12" s="13"/>
      <c r="E12" s="17"/>
      <c r="G12" s="150" t="s">
        <v>19</v>
      </c>
      <c r="H12" s="149">
        <v>4</v>
      </c>
      <c r="K12" s="17"/>
    </row>
    <row r="13" spans="1:11" s="2" customFormat="1" ht="15" customHeight="1" thickBot="1">
      <c r="A13" s="70"/>
      <c r="B13" s="17"/>
      <c r="D13" s="69" t="s">
        <v>35</v>
      </c>
      <c r="E13" s="71">
        <v>4</v>
      </c>
      <c r="G13" s="151"/>
      <c r="H13" s="148"/>
      <c r="K13" s="17"/>
    </row>
    <row r="14" spans="1:11" s="2" customFormat="1" ht="15" customHeight="1" thickBot="1">
      <c r="A14" s="69" t="s">
        <v>19</v>
      </c>
      <c r="B14" s="72">
        <v>6</v>
      </c>
      <c r="C14" s="13"/>
      <c r="D14" s="69" t="s">
        <v>19</v>
      </c>
      <c r="E14" s="67">
        <v>5</v>
      </c>
      <c r="G14" s="19"/>
      <c r="H14" s="17"/>
      <c r="K14" s="17"/>
    </row>
    <row r="15" spans="1:11" s="2" customFormat="1" ht="15" customHeight="1" thickBot="1">
      <c r="A15" s="69" t="s">
        <v>58</v>
      </c>
      <c r="B15" s="73">
        <v>3</v>
      </c>
      <c r="C15" s="13"/>
      <c r="D15" s="19"/>
      <c r="E15" s="17"/>
      <c r="G15" s="19"/>
      <c r="H15" s="17"/>
      <c r="K15" s="17"/>
    </row>
    <row r="16" spans="1:11" s="2" customFormat="1" ht="15" customHeight="1" thickBot="1">
      <c r="A16" s="70"/>
      <c r="B16" s="17"/>
      <c r="D16" s="19"/>
      <c r="E16" s="17"/>
      <c r="G16" s="19"/>
      <c r="H16" s="17"/>
      <c r="J16" s="150" t="s">
        <v>52</v>
      </c>
      <c r="K16" s="147">
        <v>5</v>
      </c>
    </row>
    <row r="17" spans="1:11" s="2" customFormat="1" ht="15" customHeight="1" thickBot="1">
      <c r="A17" s="69" t="s">
        <v>3</v>
      </c>
      <c r="B17" s="68">
        <v>4</v>
      </c>
      <c r="C17" s="13"/>
      <c r="D17" s="19"/>
      <c r="E17" s="17"/>
      <c r="G17" s="19"/>
      <c r="H17" s="17"/>
      <c r="J17" s="151"/>
      <c r="K17" s="148"/>
    </row>
    <row r="18" spans="1:11" s="2" customFormat="1" ht="15" customHeight="1" thickBot="1">
      <c r="A18" s="69" t="s">
        <v>38</v>
      </c>
      <c r="B18" s="71">
        <v>5</v>
      </c>
      <c r="C18" s="13"/>
      <c r="D18" s="19"/>
      <c r="E18" s="17"/>
      <c r="G18" s="19"/>
      <c r="H18" s="17"/>
      <c r="J18" s="152" t="s">
        <v>0</v>
      </c>
      <c r="K18" s="149">
        <v>4</v>
      </c>
    </row>
    <row r="19" spans="1:11" s="2" customFormat="1" ht="15" customHeight="1" thickBot="1">
      <c r="A19" s="70"/>
      <c r="B19" s="17"/>
      <c r="D19" s="69" t="s">
        <v>38</v>
      </c>
      <c r="E19" s="71">
        <v>4</v>
      </c>
      <c r="G19" s="19"/>
      <c r="H19" s="17"/>
      <c r="J19" s="152"/>
      <c r="K19" s="148"/>
    </row>
    <row r="20" spans="1:11" s="2" customFormat="1" ht="15" customHeight="1" thickBot="1">
      <c r="A20" s="69" t="s">
        <v>0</v>
      </c>
      <c r="B20" s="71">
        <v>6</v>
      </c>
      <c r="C20" s="13"/>
      <c r="D20" s="69" t="s">
        <v>0</v>
      </c>
      <c r="E20" s="67">
        <v>5</v>
      </c>
      <c r="G20" s="19"/>
      <c r="H20" s="17"/>
      <c r="K20" s="17"/>
    </row>
    <row r="21" spans="1:11" s="2" customFormat="1" ht="15" customHeight="1" thickBot="1">
      <c r="A21" s="69" t="s">
        <v>1</v>
      </c>
      <c r="B21" s="67">
        <v>3</v>
      </c>
      <c r="C21" s="13"/>
      <c r="D21" s="19"/>
      <c r="E21" s="17"/>
      <c r="G21" s="152" t="s">
        <v>0</v>
      </c>
      <c r="H21" s="147">
        <v>5</v>
      </c>
      <c r="K21" s="17"/>
    </row>
    <row r="22" spans="1:11" s="2" customFormat="1" ht="15" customHeight="1" thickBot="1">
      <c r="A22" s="70"/>
      <c r="B22" s="17"/>
      <c r="D22" s="19"/>
      <c r="E22" s="17"/>
      <c r="G22" s="152"/>
      <c r="H22" s="148"/>
      <c r="K22" s="17"/>
    </row>
    <row r="23" spans="1:11" s="2" customFormat="1" ht="15" customHeight="1" thickBot="1">
      <c r="A23" s="69" t="s">
        <v>25</v>
      </c>
      <c r="B23" s="71">
        <v>5</v>
      </c>
      <c r="C23" s="13"/>
      <c r="D23" s="19"/>
      <c r="E23" s="17"/>
      <c r="G23" s="153" t="s">
        <v>34</v>
      </c>
      <c r="H23" s="149">
        <v>4</v>
      </c>
      <c r="K23" s="17"/>
    </row>
    <row r="24" spans="1:11" s="2" customFormat="1" ht="15" customHeight="1" thickBot="1">
      <c r="A24" s="69" t="s">
        <v>6</v>
      </c>
      <c r="B24" s="67">
        <v>4</v>
      </c>
      <c r="C24" s="13"/>
      <c r="D24" s="69" t="s">
        <v>25</v>
      </c>
      <c r="E24" s="71">
        <v>3</v>
      </c>
      <c r="G24" s="154"/>
      <c r="H24" s="148"/>
      <c r="K24" s="17"/>
    </row>
    <row r="25" spans="1:11" s="2" customFormat="1" ht="15" customHeight="1" thickBot="1">
      <c r="A25" s="70"/>
      <c r="B25" s="17"/>
      <c r="D25" s="69" t="s">
        <v>34</v>
      </c>
      <c r="E25" s="67">
        <v>6</v>
      </c>
      <c r="G25" s="14"/>
      <c r="H25" s="17"/>
      <c r="K25" s="17"/>
    </row>
    <row r="26" spans="1:11" s="2" customFormat="1" ht="15" customHeight="1" thickBot="1">
      <c r="A26" s="69" t="s">
        <v>34</v>
      </c>
      <c r="B26" s="71"/>
      <c r="C26" s="13"/>
      <c r="E26" s="17"/>
      <c r="G26" s="14"/>
      <c r="H26" s="17"/>
      <c r="K26" s="17"/>
    </row>
    <row r="27" spans="1:11" s="2" customFormat="1" ht="15" customHeight="1" thickBot="1">
      <c r="A27" s="69" t="s">
        <v>57</v>
      </c>
      <c r="B27" s="67"/>
      <c r="C27" s="13"/>
      <c r="E27" s="17"/>
      <c r="H27" s="17"/>
      <c r="K27" s="17"/>
    </row>
    <row r="28" ht="8.25" customHeight="1"/>
  </sheetData>
  <sheetProtection selectLockedCells="1"/>
  <mergeCells count="14">
    <mergeCell ref="A1:C1"/>
    <mergeCell ref="J18:J19"/>
    <mergeCell ref="K18:K19"/>
    <mergeCell ref="J16:J17"/>
    <mergeCell ref="K16:K17"/>
    <mergeCell ref="J6:J8"/>
    <mergeCell ref="H21:H22"/>
    <mergeCell ref="H23:H24"/>
    <mergeCell ref="G10:G11"/>
    <mergeCell ref="G12:G13"/>
    <mergeCell ref="H10:H11"/>
    <mergeCell ref="H12:H13"/>
    <mergeCell ref="G21:G22"/>
    <mergeCell ref="G23:G24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61"/>
  <sheetViews>
    <sheetView workbookViewId="0" topLeftCell="A1">
      <selection activeCell="A1" sqref="A1:H25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  <col min="10" max="10" width="6.00390625" style="16" customWidth="1"/>
  </cols>
  <sheetData>
    <row r="1" spans="1:8" ht="25.5">
      <c r="A1" s="155" t="s">
        <v>65</v>
      </c>
      <c r="B1" s="156"/>
      <c r="C1" s="157"/>
      <c r="D1" s="157"/>
      <c r="E1" s="157"/>
      <c r="F1" s="157"/>
      <c r="G1" s="157"/>
      <c r="H1" s="157"/>
    </row>
    <row r="2" spans="2:10" s="2" customFormat="1" ht="3" customHeight="1">
      <c r="B2" s="17"/>
      <c r="E2" s="17"/>
      <c r="H2" s="17"/>
      <c r="J2" s="17"/>
    </row>
    <row r="3" spans="1:8" s="15" customFormat="1" ht="15" customHeight="1">
      <c r="A3" s="20" t="s">
        <v>59</v>
      </c>
      <c r="B3" s="21"/>
      <c r="C3" s="20"/>
      <c r="D3" s="20" t="s">
        <v>55</v>
      </c>
      <c r="E3" s="21"/>
      <c r="F3" s="20"/>
      <c r="G3" s="20" t="s">
        <v>56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8" s="2" customFormat="1" ht="15" customHeight="1" thickBot="1">
      <c r="A6" s="19"/>
      <c r="B6" s="17"/>
      <c r="D6" s="13"/>
      <c r="E6" s="17"/>
      <c r="G6" s="158" t="s">
        <v>73</v>
      </c>
      <c r="H6" s="17"/>
    </row>
    <row r="7" spans="1:8" s="2" customFormat="1" ht="15" customHeight="1">
      <c r="A7" s="69" t="s">
        <v>57</v>
      </c>
      <c r="B7" s="64"/>
      <c r="E7" s="17"/>
      <c r="G7" s="160"/>
      <c r="H7" s="17"/>
    </row>
    <row r="8" spans="1:8" s="2" customFormat="1" ht="15" customHeight="1" thickBot="1">
      <c r="A8" s="69" t="s">
        <v>5</v>
      </c>
      <c r="B8" s="65"/>
      <c r="E8" s="17"/>
      <c r="G8" s="160"/>
      <c r="H8" s="17"/>
    </row>
    <row r="9" spans="1:8" s="2" customFormat="1" ht="15" customHeight="1" thickBot="1">
      <c r="A9" s="19"/>
      <c r="B9" s="17"/>
      <c r="E9" s="17"/>
      <c r="H9" s="17"/>
    </row>
    <row r="10" spans="1:8" s="2" customFormat="1" ht="15" customHeight="1">
      <c r="A10" s="19"/>
      <c r="B10" s="17"/>
      <c r="D10" s="163" t="s">
        <v>5</v>
      </c>
      <c r="E10" s="147">
        <v>3</v>
      </c>
      <c r="G10" s="66"/>
      <c r="H10" s="17"/>
    </row>
    <row r="11" spans="2:8" s="2" customFormat="1" ht="15" customHeight="1">
      <c r="B11" s="17"/>
      <c r="D11" s="164"/>
      <c r="E11" s="162"/>
      <c r="G11" s="66"/>
      <c r="H11" s="17"/>
    </row>
    <row r="12" spans="2:8" s="2" customFormat="1" ht="15" customHeight="1" thickBot="1">
      <c r="B12" s="17"/>
      <c r="D12" s="150" t="s">
        <v>2</v>
      </c>
      <c r="E12" s="161">
        <v>6</v>
      </c>
      <c r="G12" s="66"/>
      <c r="H12" s="17"/>
    </row>
    <row r="13" spans="1:8" s="2" customFormat="1" ht="15" customHeight="1" thickBot="1">
      <c r="A13" s="69" t="s">
        <v>2</v>
      </c>
      <c r="B13" s="64">
        <v>5</v>
      </c>
      <c r="D13" s="151"/>
      <c r="E13" s="148"/>
      <c r="G13" s="66"/>
      <c r="H13" s="17"/>
    </row>
    <row r="14" spans="1:8" s="2" customFormat="1" ht="15" customHeight="1" thickBot="1">
      <c r="A14" s="69" t="s">
        <v>58</v>
      </c>
      <c r="B14" s="65">
        <v>4</v>
      </c>
      <c r="D14" s="19"/>
      <c r="E14" s="17"/>
      <c r="H14" s="17"/>
    </row>
    <row r="15" spans="1:8" s="2" customFormat="1" ht="15" customHeight="1" thickBot="1">
      <c r="A15" s="19"/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150" t="s">
        <v>2</v>
      </c>
      <c r="H16" s="147">
        <v>4</v>
      </c>
    </row>
    <row r="17" spans="1:8" s="2" customFormat="1" ht="15" customHeight="1">
      <c r="A17" s="19"/>
      <c r="B17" s="17"/>
      <c r="D17" s="19"/>
      <c r="E17" s="17"/>
      <c r="G17" s="151"/>
      <c r="H17" s="162"/>
    </row>
    <row r="18" spans="1:8" s="2" customFormat="1" ht="15" customHeight="1" thickBot="1">
      <c r="A18" s="19"/>
      <c r="B18" s="17"/>
      <c r="D18" s="19"/>
      <c r="E18" s="17"/>
      <c r="G18" s="152" t="s">
        <v>6</v>
      </c>
      <c r="H18" s="161">
        <v>5</v>
      </c>
    </row>
    <row r="19" spans="1:8" s="2" customFormat="1" ht="15" customHeight="1" thickBot="1">
      <c r="A19" s="69" t="s">
        <v>3</v>
      </c>
      <c r="B19" s="64">
        <v>6</v>
      </c>
      <c r="D19" s="19"/>
      <c r="E19" s="17"/>
      <c r="G19" s="152"/>
      <c r="H19" s="148"/>
    </row>
    <row r="20" spans="1:8" s="2" customFormat="1" ht="15" customHeight="1" thickBot="1">
      <c r="A20" s="69" t="s">
        <v>1</v>
      </c>
      <c r="B20" s="65">
        <v>3</v>
      </c>
      <c r="D20" s="19"/>
      <c r="E20" s="17"/>
      <c r="H20" s="17"/>
    </row>
    <row r="21" spans="1:8" s="2" customFormat="1" ht="15" customHeight="1">
      <c r="A21" s="19"/>
      <c r="B21" s="17"/>
      <c r="D21" s="152" t="s">
        <v>3</v>
      </c>
      <c r="E21" s="147">
        <v>3</v>
      </c>
      <c r="H21" s="17"/>
    </row>
    <row r="22" spans="1:8" s="2" customFormat="1" ht="15" customHeight="1">
      <c r="A22" s="19"/>
      <c r="B22" s="17"/>
      <c r="D22" s="152"/>
      <c r="E22" s="162"/>
      <c r="H22" s="17"/>
    </row>
    <row r="23" spans="1:8" s="2" customFormat="1" ht="15" customHeight="1" thickBot="1">
      <c r="A23" s="19"/>
      <c r="B23" s="17"/>
      <c r="D23" s="152" t="s">
        <v>6</v>
      </c>
      <c r="E23" s="161">
        <v>6</v>
      </c>
      <c r="H23" s="17"/>
    </row>
    <row r="24" spans="1:8" s="2" customFormat="1" ht="15" customHeight="1" thickBot="1">
      <c r="A24" s="69" t="s">
        <v>6</v>
      </c>
      <c r="B24" s="64"/>
      <c r="D24" s="152"/>
      <c r="E24" s="148"/>
      <c r="H24" s="17"/>
    </row>
    <row r="25" spans="1:8" s="2" customFormat="1" ht="15" customHeight="1" thickBot="1">
      <c r="A25" s="69" t="s">
        <v>57</v>
      </c>
      <c r="B25" s="65"/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  <row r="27" spans="2:8" s="2" customFormat="1" ht="15" customHeight="1">
      <c r="B27" s="17"/>
      <c r="E27" s="17"/>
      <c r="H27" s="17"/>
    </row>
    <row r="28" ht="8.25" customHeight="1">
      <c r="J28"/>
    </row>
    <row r="29" ht="12.75">
      <c r="J29"/>
    </row>
    <row r="30" spans="1:10" ht="12.75">
      <c r="A30" t="s">
        <v>58</v>
      </c>
      <c r="J30"/>
    </row>
    <row r="31" spans="1:10" ht="12.75">
      <c r="A31" t="s">
        <v>66</v>
      </c>
      <c r="J31"/>
    </row>
    <row r="32" spans="1:10" ht="12.75">
      <c r="A32" t="s">
        <v>30</v>
      </c>
      <c r="J32"/>
    </row>
    <row r="33" spans="1:10" ht="12.75">
      <c r="A33" t="s">
        <v>6</v>
      </c>
      <c r="J33"/>
    </row>
    <row r="34" spans="1:10" ht="12.75">
      <c r="A34" t="s">
        <v>3</v>
      </c>
      <c r="J34"/>
    </row>
    <row r="35" spans="1:10" ht="12.75">
      <c r="A35" t="s">
        <v>1</v>
      </c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</sheetData>
  <sheetProtection selectLockedCells="1"/>
  <mergeCells count="14">
    <mergeCell ref="D23:D24"/>
    <mergeCell ref="E21:E22"/>
    <mergeCell ref="E23:E24"/>
    <mergeCell ref="D10:D11"/>
    <mergeCell ref="D12:D13"/>
    <mergeCell ref="E10:E11"/>
    <mergeCell ref="E12:E13"/>
    <mergeCell ref="D21:D22"/>
    <mergeCell ref="A1:H1"/>
    <mergeCell ref="G6:G8"/>
    <mergeCell ref="G18:G19"/>
    <mergeCell ref="H18:H19"/>
    <mergeCell ref="G16:G17"/>
    <mergeCell ref="H16:H17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G4" sqref="G4"/>
    </sheetView>
  </sheetViews>
  <sheetFormatPr defaultColWidth="9.00390625" defaultRowHeight="12.75"/>
  <cols>
    <col min="1" max="1" width="14.875" style="74" bestFit="1" customWidth="1"/>
    <col min="2" max="2" width="14.25390625" style="74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5" customFormat="1" ht="16.5">
      <c r="A1" s="167" t="s">
        <v>41</v>
      </c>
      <c r="B1" s="80" t="s">
        <v>45</v>
      </c>
      <c r="C1" s="169" t="s">
        <v>39</v>
      </c>
      <c r="D1" s="169" t="s">
        <v>40</v>
      </c>
      <c r="E1" s="171" t="s">
        <v>51</v>
      </c>
      <c r="F1" s="166" t="s">
        <v>46</v>
      </c>
      <c r="G1" s="166"/>
    </row>
    <row r="2" spans="1:7" ht="14.25">
      <c r="A2" s="168"/>
      <c r="B2" s="81"/>
      <c r="C2" s="170"/>
      <c r="D2" s="170"/>
      <c r="E2" s="172"/>
      <c r="F2" s="82" t="s">
        <v>42</v>
      </c>
      <c r="G2" s="82" t="s">
        <v>43</v>
      </c>
    </row>
    <row r="3" spans="1:7" s="29" customFormat="1" ht="12.75">
      <c r="A3" s="77">
        <v>39048</v>
      </c>
      <c r="B3" s="77" t="s">
        <v>67</v>
      </c>
      <c r="C3" s="78" t="s">
        <v>1</v>
      </c>
      <c r="D3" s="78" t="s">
        <v>25</v>
      </c>
      <c r="E3" s="83">
        <v>39195</v>
      </c>
      <c r="F3" s="78">
        <v>5</v>
      </c>
      <c r="G3" s="78">
        <v>4</v>
      </c>
    </row>
    <row r="4" spans="1:7" s="29" customFormat="1" ht="12.75">
      <c r="A4" s="77">
        <v>39048</v>
      </c>
      <c r="B4" s="79" t="s">
        <v>68</v>
      </c>
      <c r="C4" s="78" t="s">
        <v>4</v>
      </c>
      <c r="D4" s="78" t="s">
        <v>19</v>
      </c>
      <c r="E4" s="83" t="s">
        <v>71</v>
      </c>
      <c r="F4" s="78">
        <v>5</v>
      </c>
      <c r="G4" s="78">
        <v>4</v>
      </c>
    </row>
    <row r="5" spans="1:7" ht="12.75">
      <c r="A5" s="77">
        <v>39125</v>
      </c>
      <c r="B5" s="77" t="s">
        <v>67</v>
      </c>
      <c r="C5" s="78" t="s">
        <v>69</v>
      </c>
      <c r="D5" s="78" t="s">
        <v>25</v>
      </c>
      <c r="E5" s="83">
        <v>39188</v>
      </c>
      <c r="F5" s="78">
        <v>7</v>
      </c>
      <c r="G5" s="78">
        <v>2</v>
      </c>
    </row>
    <row r="6" spans="1:11" ht="12.75">
      <c r="A6" s="77">
        <v>39139</v>
      </c>
      <c r="B6" s="79" t="s">
        <v>68</v>
      </c>
      <c r="C6" s="78" t="s">
        <v>19</v>
      </c>
      <c r="D6" s="78" t="s">
        <v>4</v>
      </c>
      <c r="E6" s="83" t="s">
        <v>71</v>
      </c>
      <c r="F6" s="87">
        <v>5</v>
      </c>
      <c r="G6" s="87">
        <v>4</v>
      </c>
      <c r="I6" s="165" t="s">
        <v>44</v>
      </c>
      <c r="J6" s="165"/>
      <c r="K6" s="165"/>
    </row>
    <row r="7" spans="1:11" ht="12.75">
      <c r="A7" s="77"/>
      <c r="B7" s="77"/>
      <c r="C7" s="78"/>
      <c r="E7" s="83"/>
      <c r="F7" s="78"/>
      <c r="G7" s="78"/>
      <c r="I7" s="165"/>
      <c r="J7" s="165"/>
      <c r="K7" s="165"/>
    </row>
    <row r="8" spans="1:11" ht="12.75">
      <c r="A8" s="77"/>
      <c r="B8" s="84"/>
      <c r="C8" s="78"/>
      <c r="D8" s="78"/>
      <c r="E8" s="86"/>
      <c r="F8" s="87"/>
      <c r="G8" s="87"/>
      <c r="I8" s="165"/>
      <c r="J8" s="165"/>
      <c r="K8" s="165"/>
    </row>
    <row r="9" spans="1:11" ht="12.75">
      <c r="A9" s="77"/>
      <c r="B9" s="77"/>
      <c r="C9" s="78"/>
      <c r="D9" s="78"/>
      <c r="E9" s="83"/>
      <c r="F9" s="78"/>
      <c r="G9" s="78"/>
      <c r="I9" s="165"/>
      <c r="J9" s="165"/>
      <c r="K9" s="165"/>
    </row>
    <row r="10" spans="1:11" ht="12.75">
      <c r="A10" s="77"/>
      <c r="B10" s="77"/>
      <c r="C10" s="78"/>
      <c r="D10" s="78"/>
      <c r="E10" s="83"/>
      <c r="F10" s="78"/>
      <c r="G10" s="78"/>
      <c r="I10" s="165"/>
      <c r="J10" s="165"/>
      <c r="K10" s="165"/>
    </row>
    <row r="11" spans="1:11" ht="12.75">
      <c r="A11" s="85"/>
      <c r="B11" s="84"/>
      <c r="C11" s="78"/>
      <c r="D11" s="29"/>
      <c r="E11" s="83"/>
      <c r="F11" s="78"/>
      <c r="G11" s="78"/>
      <c r="I11" s="165"/>
      <c r="J11" s="165"/>
      <c r="K11" s="165"/>
    </row>
    <row r="12" spans="1:11" ht="12.75">
      <c r="A12" s="85"/>
      <c r="B12" s="84"/>
      <c r="C12" s="78"/>
      <c r="D12" s="78"/>
      <c r="E12" s="86"/>
      <c r="F12" s="87"/>
      <c r="G12" s="87"/>
      <c r="I12" s="165"/>
      <c r="J12" s="165"/>
      <c r="K12" s="165"/>
    </row>
    <row r="13" spans="1:7" ht="12.75">
      <c r="A13" s="76"/>
      <c r="B13" s="76"/>
      <c r="C13" s="41"/>
      <c r="D13" s="41"/>
      <c r="E13" s="41"/>
      <c r="F13" s="41"/>
      <c r="G13" s="41"/>
    </row>
    <row r="14" spans="1:7" ht="12.75">
      <c r="A14" s="76"/>
      <c r="B14" s="76"/>
      <c r="C14" s="41"/>
      <c r="D14" s="41"/>
      <c r="E14" s="41"/>
      <c r="F14" s="41"/>
      <c r="G14" s="41"/>
    </row>
    <row r="15" spans="1:7" ht="12.75">
      <c r="A15" s="76"/>
      <c r="B15" s="76"/>
      <c r="C15" s="41"/>
      <c r="D15" s="41"/>
      <c r="E15" s="41"/>
      <c r="F15" s="41"/>
      <c r="G15" s="41"/>
    </row>
    <row r="16" spans="1:7" ht="12.75">
      <c r="A16" s="76"/>
      <c r="B16" s="76"/>
      <c r="C16" s="41"/>
      <c r="D16" s="41"/>
      <c r="E16" s="41"/>
      <c r="F16" s="41"/>
      <c r="G16" s="41"/>
    </row>
    <row r="17" spans="1:7" ht="12.75">
      <c r="A17" s="76"/>
      <c r="B17" s="76"/>
      <c r="C17" s="41"/>
      <c r="D17" s="41"/>
      <c r="E17" s="41"/>
      <c r="F17" s="41"/>
      <c r="G17" s="41"/>
    </row>
    <row r="18" spans="1:7" ht="12.75">
      <c r="A18" s="76"/>
      <c r="B18" s="76"/>
      <c r="C18" s="41"/>
      <c r="D18" s="41"/>
      <c r="E18" s="41"/>
      <c r="F18" s="41"/>
      <c r="G18" s="41"/>
    </row>
    <row r="19" spans="1:7" ht="12.75">
      <c r="A19" s="76"/>
      <c r="B19" s="76"/>
      <c r="C19" s="41"/>
      <c r="D19" s="41"/>
      <c r="E19" s="41"/>
      <c r="F19" s="41"/>
      <c r="G19" s="41"/>
    </row>
    <row r="20" spans="1:7" ht="12.75">
      <c r="A20" s="76"/>
      <c r="B20" s="76"/>
      <c r="C20" s="41"/>
      <c r="D20" s="41"/>
      <c r="E20" s="41"/>
      <c r="F20" s="41"/>
      <c r="G20" s="41"/>
    </row>
    <row r="21" spans="1:7" ht="12.75">
      <c r="A21" s="76"/>
      <c r="B21" s="76"/>
      <c r="C21" s="41"/>
      <c r="D21" s="41"/>
      <c r="E21" s="41"/>
      <c r="F21" s="41"/>
      <c r="G21" s="41"/>
    </row>
    <row r="22" spans="1:7" ht="12.75">
      <c r="A22" s="76"/>
      <c r="B22" s="76"/>
      <c r="C22" s="41"/>
      <c r="D22" s="41"/>
      <c r="E22" s="41"/>
      <c r="F22" s="41"/>
      <c r="G22" s="41"/>
    </row>
    <row r="23" spans="1:7" ht="12.75">
      <c r="A23" s="76"/>
      <c r="B23" s="76"/>
      <c r="C23" s="41"/>
      <c r="D23" s="41"/>
      <c r="E23" s="41"/>
      <c r="F23" s="41"/>
      <c r="G23" s="41"/>
    </row>
  </sheetData>
  <sheetProtection selectLockedCells="1"/>
  <mergeCells count="6">
    <mergeCell ref="I6:K12"/>
    <mergeCell ref="F1:G1"/>
    <mergeCell ref="A1:A2"/>
    <mergeCell ref="C1:C2"/>
    <mergeCell ref="D1:D2"/>
    <mergeCell ref="E1:E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 les berry</dc:creator>
  <cp:keywords/>
  <dc:description/>
  <cp:lastModifiedBy>Les Berry</cp:lastModifiedBy>
  <cp:lastPrinted>2007-06-05T06:41:59Z</cp:lastPrinted>
  <dcterms:created xsi:type="dcterms:W3CDTF">2004-01-16T11:46:11Z</dcterms:created>
  <dcterms:modified xsi:type="dcterms:W3CDTF">2007-06-05T06:50:04Z</dcterms:modified>
  <cp:category/>
  <cp:version/>
  <cp:contentType/>
  <cp:contentStatus/>
</cp:coreProperties>
</file>