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5"/>
  </bookViews>
  <sheets>
    <sheet name="Division 1" sheetId="1" r:id="rId1"/>
    <sheet name="Shield A" sheetId="2" r:id="rId2"/>
    <sheet name="Shield B" sheetId="3" r:id="rId3"/>
    <sheet name="Mike Russle Cup" sheetId="4" r:id="rId4"/>
    <sheet name="Elleston Trophy" sheetId="5" r:id="rId5"/>
    <sheet name="Unplayed games" sheetId="6" r:id="rId6"/>
  </sheets>
  <definedNames>
    <definedName name="_xlnm.Print_Area" localSheetId="0">'Division 1'!$A$1:$AB$31</definedName>
    <definedName name="_xlnm.Print_Area" localSheetId="4">'Elleston Trophy'!$A$1:$K$27</definedName>
    <definedName name="_xlnm.Print_Area" localSheetId="3">'Mike Russle Cup'!$A$1:$L$27</definedName>
    <definedName name="_xlnm.Print_Area" localSheetId="1">'Shield A'!$A$1:$R$24</definedName>
    <definedName name="_xlnm.Print_Area" localSheetId="2">'Shield B'!$A$1:$R$24</definedName>
    <definedName name="_xlnm.Print_Area" localSheetId="5">'Unplayed games'!#REF!</definedName>
    <definedName name="TABLE" localSheetId="0">'Division 1'!#REF!</definedName>
    <definedName name="TABLE" localSheetId="4">'Elleston Trophy'!#REF!</definedName>
    <definedName name="TABLE" localSheetId="3">'Mike Russle Cup'!#REF!</definedName>
    <definedName name="TABLE" localSheetId="1">'Shield A'!#REF!</definedName>
    <definedName name="TABLE" localSheetId="2">'Shield B'!#REF!</definedName>
  </definedNames>
  <calcPr fullCalcOnLoad="1"/>
</workbook>
</file>

<file path=xl/sharedStrings.xml><?xml version="1.0" encoding="utf-8"?>
<sst xmlns="http://schemas.openxmlformats.org/spreadsheetml/2006/main" count="205" uniqueCount="75">
  <si>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</si>
  <si>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</si>
  <si>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</si>
  <si>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</si>
  <si>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</si>
  <si>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</si>
  <si>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</si>
  <si>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</si>
  <si>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</si>
  <si>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</si>
  <si>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</si>
  <si>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</si>
  <si>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</si>
  <si>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</si>
  <si>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</si>
  <si>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</si>
  <si>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</si>
  <si>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</si>
  <si>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</si>
  <si>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</si>
  <si>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</si>
  <si>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</si>
  <si>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</si>
  <si>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</si>
  <si>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</si>
  <si>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</si>
  <si>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</si>
  <si>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Alex</t>
  </si>
  <si>
    <t>Barnet CC</t>
  </si>
  <si>
    <t>Kitchener</t>
  </si>
  <si>
    <t>Mike Russle Cup</t>
  </si>
  <si>
    <t>SCCC</t>
  </si>
  <si>
    <t>PB CC</t>
  </si>
  <si>
    <t>Shield A</t>
  </si>
  <si>
    <t>Shield B</t>
  </si>
  <si>
    <t>Kitcheners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</si>
  <si>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</si>
  <si>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</si>
  <si>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</si>
  <si>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</si>
  <si>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</si>
  <si>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</si>
  <si>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</si>
  <si>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</si>
  <si>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date arranged /played</t>
  </si>
  <si>
    <t>Bye</t>
  </si>
  <si>
    <t xml:space="preserve"> </t>
  </si>
  <si>
    <t>Shield A Results</t>
  </si>
  <si>
    <t>Shield A League Table</t>
  </si>
  <si>
    <t>Shield B Results</t>
  </si>
  <si>
    <t>Shield B League Table</t>
  </si>
  <si>
    <t>PBRBL</t>
  </si>
  <si>
    <t xml:space="preserve">Round 1 - Oct 29 </t>
  </si>
  <si>
    <t>Round 2 Feb 11</t>
  </si>
  <si>
    <t>Semi Finals April 14</t>
  </si>
  <si>
    <t>Final June 2</t>
  </si>
  <si>
    <t>Round 1 Feb 11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</si>
  <si>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</si>
  <si>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</si>
  <si>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total1</t>
  </si>
  <si>
    <t>team</t>
  </si>
  <si>
    <t>plyd</t>
  </si>
  <si>
    <t>Results</t>
  </si>
  <si>
    <t>League Table</t>
  </si>
  <si>
    <t>League</t>
  </si>
  <si>
    <t>Shieldb</t>
  </si>
  <si>
    <t>awarded to BSCA</t>
  </si>
  <si>
    <t>Elleston</t>
  </si>
  <si>
    <t>17/3/2008</t>
  </si>
  <si>
    <t>Playing April 21</t>
  </si>
  <si>
    <t>8/4/2008</t>
  </si>
  <si>
    <t>Played April 14</t>
  </si>
  <si>
    <t>Venue             Jokers</t>
  </si>
  <si>
    <t>Venue            Kitchener</t>
  </si>
  <si>
    <t>13/5/2008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</si>
</sst>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\-\ ##"/>
    <numFmt numFmtId="173" formatCode="##"/>
    <numFmt numFmtId="174" formatCode="#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[$-809]dd\ mmmm\ yyyy;@"/>
    <numFmt numFmtId="182" formatCode="dd\ mmmm\ "/>
  </numFmts>
  <fonts count="70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0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0"/>
    </font>
    <font>
      <u val="single"/>
      <sz val="10"/>
      <color indexed="36"/>
      <name val="Lucida Sans Unicode"/>
      <family val="0"/>
    </font>
    <font>
      <b/>
      <sz val="10"/>
      <color indexed="8"/>
      <name val="Lucida Sans Unicode"/>
      <family val="2"/>
    </font>
    <font>
      <sz val="8"/>
      <name val="Lucida Sans Unicode"/>
      <family val="0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b/>
      <sz val="11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9"/>
      <color indexed="62"/>
      <name val="Lucida Sans Unicode"/>
      <family val="2"/>
    </font>
    <font>
      <sz val="9"/>
      <name val="Lucida Sans Unicode"/>
      <family val="2"/>
    </font>
    <font>
      <b/>
      <sz val="9"/>
      <color indexed="56"/>
      <name val="Lucida Sans Unicode"/>
      <family val="2"/>
    </font>
    <font>
      <sz val="10"/>
      <color indexed="18"/>
      <name val="Trebuchet"/>
      <family val="0"/>
    </font>
    <font>
      <b/>
      <sz val="10"/>
      <color indexed="18"/>
      <name val="Trebuchet"/>
      <family val="0"/>
    </font>
    <font>
      <b/>
      <sz val="12"/>
      <color indexed="10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6" borderId="16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4" fillId="36" borderId="17" xfId="0" applyFont="1" applyFill="1" applyBorder="1" applyAlignment="1">
      <alignment horizontal="left"/>
    </xf>
    <xf numFmtId="0" fontId="14" fillId="36" borderId="16" xfId="0" applyFont="1" applyFill="1" applyBorder="1" applyAlignment="1">
      <alignment horizontal="left"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6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3" fillId="35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37" borderId="23" xfId="0" applyFont="1" applyFill="1" applyBorder="1" applyAlignment="1">
      <alignment horizontal="center"/>
    </xf>
    <xf numFmtId="0" fontId="1" fillId="37" borderId="25" xfId="0" applyFont="1" applyFill="1" applyBorder="1" applyAlignment="1" quotePrefix="1">
      <alignment horizontal="center"/>
    </xf>
    <xf numFmtId="0" fontId="1" fillId="37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38" borderId="30" xfId="0" applyFont="1" applyFill="1" applyBorder="1" applyAlignment="1">
      <alignment horizontal="left" vertical="top"/>
    </xf>
    <xf numFmtId="0" fontId="6" fillId="38" borderId="31" xfId="0" applyFont="1" applyFill="1" applyBorder="1" applyAlignment="1">
      <alignment horizontal="left" vertical="top"/>
    </xf>
    <xf numFmtId="0" fontId="24" fillId="38" borderId="22" xfId="0" applyFont="1" applyFill="1" applyBorder="1" applyAlignment="1">
      <alignment/>
    </xf>
    <xf numFmtId="1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/>
    </xf>
    <xf numFmtId="0" fontId="14" fillId="39" borderId="17" xfId="0" applyFont="1" applyFill="1" applyBorder="1" applyAlignment="1">
      <alignment horizontal="left"/>
    </xf>
    <xf numFmtId="0" fontId="14" fillId="39" borderId="16" xfId="0" applyFont="1" applyFill="1" applyBorder="1" applyAlignment="1">
      <alignment horizontal="left"/>
    </xf>
    <xf numFmtId="0" fontId="17" fillId="39" borderId="23" xfId="0" applyFont="1" applyFill="1" applyBorder="1" applyAlignment="1">
      <alignment/>
    </xf>
    <xf numFmtId="0" fontId="28" fillId="0" borderId="0" xfId="0" applyFont="1" applyAlignment="1">
      <alignment/>
    </xf>
    <xf numFmtId="0" fontId="3" fillId="0" borderId="32" xfId="0" applyFont="1" applyFill="1" applyBorder="1" applyAlignment="1">
      <alignment/>
    </xf>
    <xf numFmtId="0" fontId="3" fillId="0" borderId="0" xfId="0" applyFont="1" applyBorder="1" applyAlignment="1">
      <alignment horizontal="left" vertical="center" textRotation="255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Border="1" applyAlignment="1">
      <alignment/>
    </xf>
    <xf numFmtId="0" fontId="14" fillId="36" borderId="13" xfId="0" applyFont="1" applyFill="1" applyBorder="1" applyAlignment="1">
      <alignment horizontal="left"/>
    </xf>
    <xf numFmtId="1" fontId="1" fillId="0" borderId="12" xfId="0" applyNumberFormat="1" applyFont="1" applyFill="1" applyBorder="1" applyAlignment="1" applyProtection="1">
      <alignment horizontal="center"/>
      <protection/>
    </xf>
    <xf numFmtId="1" fontId="1" fillId="0" borderId="33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Fill="1" applyBorder="1" applyAlignment="1" applyProtection="1">
      <alignment horizontal="center"/>
      <protection/>
    </xf>
    <xf numFmtId="1" fontId="1" fillId="40" borderId="12" xfId="0" applyNumberFormat="1" applyFont="1" applyFill="1" applyBorder="1" applyAlignment="1" applyProtection="1">
      <alignment horizontal="center"/>
      <protection/>
    </xf>
    <xf numFmtId="1" fontId="1" fillId="40" borderId="10" xfId="0" applyNumberFormat="1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>
      <alignment/>
    </xf>
    <xf numFmtId="1" fontId="0" fillId="0" borderId="22" xfId="0" applyNumberFormat="1" applyBorder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0" fontId="33" fillId="0" borderId="0" xfId="0" applyFont="1" applyAlignment="1">
      <alignment/>
    </xf>
    <xf numFmtId="1" fontId="1" fillId="40" borderId="12" xfId="0" applyNumberFormat="1" applyFont="1" applyFill="1" applyBorder="1" applyAlignment="1" applyProtection="1">
      <alignment horizontal="center"/>
      <protection locked="0"/>
    </xf>
    <xf numFmtId="1" fontId="1" fillId="40" borderId="21" xfId="0" applyNumberFormat="1" applyFont="1" applyFill="1" applyBorder="1" applyAlignment="1" applyProtection="1">
      <alignment horizontal="center"/>
      <protection locked="0"/>
    </xf>
    <xf numFmtId="1" fontId="1" fillId="40" borderId="33" xfId="0" applyNumberFormat="1" applyFont="1" applyFill="1" applyBorder="1" applyAlignment="1" applyProtection="1">
      <alignment horizontal="center"/>
      <protection/>
    </xf>
    <xf numFmtId="1" fontId="1" fillId="40" borderId="21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5" fillId="40" borderId="20" xfId="0" applyFont="1" applyFill="1" applyBorder="1" applyAlignment="1">
      <alignment vertical="top" wrapText="1"/>
    </xf>
    <xf numFmtId="0" fontId="26" fillId="40" borderId="15" xfId="0" applyFont="1" applyFill="1" applyBorder="1" applyAlignment="1">
      <alignment vertical="top" wrapText="1"/>
    </xf>
    <xf numFmtId="0" fontId="26" fillId="40" borderId="35" xfId="0" applyFont="1" applyFill="1" applyBorder="1" applyAlignment="1">
      <alignment vertical="top" wrapText="1"/>
    </xf>
    <xf numFmtId="0" fontId="26" fillId="40" borderId="36" xfId="0" applyFont="1" applyFill="1" applyBorder="1" applyAlignment="1">
      <alignment vertical="top" wrapText="1"/>
    </xf>
    <xf numFmtId="0" fontId="10" fillId="40" borderId="20" xfId="0" applyFont="1" applyFill="1" applyBorder="1" applyAlignment="1">
      <alignment horizontal="left" vertical="top" wrapText="1"/>
    </xf>
    <xf numFmtId="0" fontId="11" fillId="40" borderId="15" xfId="0" applyFont="1" applyFill="1" applyBorder="1" applyAlignment="1">
      <alignment vertical="top" wrapText="1"/>
    </xf>
    <xf numFmtId="0" fontId="11" fillId="40" borderId="35" xfId="0" applyFont="1" applyFill="1" applyBorder="1" applyAlignment="1">
      <alignment vertical="top" wrapText="1"/>
    </xf>
    <xf numFmtId="0" fontId="11" fillId="40" borderId="0" xfId="0" applyFont="1" applyFill="1" applyBorder="1" applyAlignment="1">
      <alignment vertical="top" wrapText="1"/>
    </xf>
    <xf numFmtId="0" fontId="30" fillId="36" borderId="12" xfId="0" applyFont="1" applyFill="1" applyBorder="1" applyAlignment="1">
      <alignment horizontal="left"/>
    </xf>
    <xf numFmtId="0" fontId="31" fillId="0" borderId="10" xfId="0" applyFont="1" applyBorder="1" applyAlignment="1">
      <alignment/>
    </xf>
    <xf numFmtId="0" fontId="16" fillId="36" borderId="37" xfId="0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6" fillId="36" borderId="39" xfId="0" applyFont="1" applyFill="1" applyBorder="1" applyAlignment="1">
      <alignment horizontal="center"/>
    </xf>
    <xf numFmtId="0" fontId="17" fillId="0" borderId="40" xfId="0" applyFont="1" applyBorder="1" applyAlignment="1">
      <alignment/>
    </xf>
    <xf numFmtId="0" fontId="16" fillId="36" borderId="4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6" fillId="36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2" fillId="36" borderId="13" xfId="0" applyFont="1" applyFill="1" applyBorder="1" applyAlignment="1">
      <alignment/>
    </xf>
    <xf numFmtId="0" fontId="32" fillId="36" borderId="11" xfId="0" applyFont="1" applyFill="1" applyBorder="1" applyAlignment="1">
      <alignment/>
    </xf>
    <xf numFmtId="16" fontId="1" fillId="35" borderId="35" xfId="0" applyNumberFormat="1" applyFont="1" applyFill="1" applyBorder="1" applyAlignment="1" quotePrefix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16" fillId="36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center" textRotation="255" wrapText="1"/>
    </xf>
    <xf numFmtId="0" fontId="3" fillId="0" borderId="42" xfId="0" applyFont="1" applyBorder="1" applyAlignment="1">
      <alignment horizontal="left" vertical="center" textRotation="255" wrapText="1"/>
    </xf>
    <xf numFmtId="0" fontId="0" fillId="0" borderId="42" xfId="0" applyBorder="1" applyAlignment="1">
      <alignment horizontal="left" vertical="center" textRotation="255" wrapText="1"/>
    </xf>
    <xf numFmtId="0" fontId="4" fillId="0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4" fillId="41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4" fillId="39" borderId="44" xfId="0" applyFont="1" applyFill="1" applyBorder="1" applyAlignment="1">
      <alignment horizontal="left"/>
    </xf>
    <xf numFmtId="0" fontId="0" fillId="39" borderId="4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2" fontId="27" fillId="35" borderId="35" xfId="0" applyNumberFormat="1" applyFont="1" applyFill="1" applyBorder="1" applyAlignment="1" quotePrefix="1">
      <alignment/>
    </xf>
    <xf numFmtId="182" fontId="6" fillId="0" borderId="17" xfId="0" applyNumberFormat="1" applyFont="1" applyBorder="1" applyAlignment="1">
      <alignment/>
    </xf>
    <xf numFmtId="182" fontId="6" fillId="0" borderId="36" xfId="0" applyNumberFormat="1" applyFont="1" applyBorder="1" applyAlignment="1">
      <alignment/>
    </xf>
    <xf numFmtId="0" fontId="11" fillId="40" borderId="36" xfId="0" applyFont="1" applyFill="1" applyBorder="1" applyAlignment="1">
      <alignment vertical="top" wrapText="1"/>
    </xf>
    <xf numFmtId="0" fontId="5" fillId="34" borderId="46" xfId="0" applyFont="1" applyFill="1" applyBorder="1" applyAlignment="1">
      <alignment horizontal="left" vertical="center" textRotation="255" wrapText="1"/>
    </xf>
    <xf numFmtId="0" fontId="3" fillId="0" borderId="46" xfId="0" applyFont="1" applyBorder="1" applyAlignment="1">
      <alignment horizontal="left" vertical="center" textRotation="255" wrapText="1"/>
    </xf>
    <xf numFmtId="0" fontId="3" fillId="0" borderId="27" xfId="0" applyFont="1" applyBorder="1" applyAlignment="1">
      <alignment horizontal="left" vertical="center" textRotation="255" wrapText="1"/>
    </xf>
    <xf numFmtId="0" fontId="14" fillId="39" borderId="47" xfId="0" applyFont="1" applyFill="1" applyBorder="1" applyAlignment="1">
      <alignment horizontal="left"/>
    </xf>
    <xf numFmtId="0" fontId="16" fillId="39" borderId="37" xfId="0" applyFont="1" applyFill="1" applyBorder="1" applyAlignment="1">
      <alignment horizontal="center"/>
    </xf>
    <xf numFmtId="0" fontId="17" fillId="39" borderId="37" xfId="0" applyFont="1" applyFill="1" applyBorder="1" applyAlignment="1">
      <alignment/>
    </xf>
    <xf numFmtId="0" fontId="17" fillId="39" borderId="38" xfId="0" applyFont="1" applyFill="1" applyBorder="1" applyAlignment="1">
      <alignment/>
    </xf>
    <xf numFmtId="0" fontId="16" fillId="39" borderId="39" xfId="0" applyFont="1" applyFill="1" applyBorder="1" applyAlignment="1">
      <alignment horizontal="center"/>
    </xf>
    <xf numFmtId="0" fontId="17" fillId="39" borderId="40" xfId="0" applyFont="1" applyFill="1" applyBorder="1" applyAlignment="1">
      <alignment/>
    </xf>
    <xf numFmtId="0" fontId="16" fillId="39" borderId="41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39" borderId="16" xfId="0" applyFont="1" applyFill="1" applyBorder="1" applyAlignment="1">
      <alignment horizontal="center"/>
    </xf>
    <xf numFmtId="0" fontId="29" fillId="4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9" xfId="0" applyFont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" fillId="37" borderId="28" xfId="0" applyFont="1" applyFill="1" applyBorder="1" applyAlignment="1">
      <alignment horizontal="center"/>
    </xf>
    <xf numFmtId="0" fontId="18" fillId="4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1" fillId="37" borderId="52" xfId="0" applyFont="1" applyFill="1" applyBorder="1" applyAlignment="1">
      <alignment horizontal="center"/>
    </xf>
    <xf numFmtId="0" fontId="1" fillId="37" borderId="53" xfId="0" applyFont="1" applyFill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3" fillId="38" borderId="22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left" vertical="top"/>
    </xf>
    <xf numFmtId="0" fontId="6" fillId="38" borderId="31" xfId="0" applyFont="1" applyFill="1" applyBorder="1" applyAlignment="1">
      <alignment horizontal="left" vertical="top"/>
    </xf>
    <xf numFmtId="0" fontId="7" fillId="38" borderId="30" xfId="0" applyFont="1" applyFill="1" applyBorder="1" applyAlignment="1">
      <alignment vertical="top"/>
    </xf>
    <xf numFmtId="0" fontId="6" fillId="38" borderId="31" xfId="0" applyFont="1" applyFill="1" applyBorder="1" applyAlignment="1">
      <alignment vertical="top"/>
    </xf>
    <xf numFmtId="0" fontId="7" fillId="38" borderId="30" xfId="0" applyFont="1" applyFill="1" applyBorder="1" applyAlignment="1">
      <alignment vertical="top" wrapText="1"/>
    </xf>
    <xf numFmtId="0" fontId="6" fillId="38" borderId="3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257175</xdr:colOff>
      <xdr:row>16</xdr:row>
      <xdr:rowOff>209550</xdr:rowOff>
    </xdr:from>
    <xdr:to>
      <xdr:col>26</xdr:col>
      <xdr:colOff>47625</xdr:colOff>
      <xdr:row>18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41719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H81"/>
  <sheetViews>
    <sheetView zoomScalePageLayoutView="0" workbookViewId="0" topLeftCell="A11">
      <selection activeCell="A1" sqref="A1:AB31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22" width="4.625" style="0" customWidth="1"/>
    <col min="23" max="28" width="4.625" style="48" customWidth="1"/>
    <col min="29" max="29" width="4.875" style="48" customWidth="1"/>
    <col min="30" max="30" width="4.875" style="48" hidden="1" customWidth="1"/>
    <col min="31" max="31" width="6.625" style="48" hidden="1" customWidth="1"/>
    <col min="32" max="34" width="9.00390625" style="0" hidden="1" customWidth="1"/>
    <col min="35" max="35" width="10.00390625" style="0" hidden="1" customWidth="1"/>
    <col min="36" max="85" width="9.00390625" style="0" hidden="1" customWidth="1"/>
    <col min="86" max="95" width="9.00390625" style="9" hidden="1" customWidth="1"/>
    <col min="96" max="115" width="9.00390625" style="0" hidden="1" customWidth="1"/>
    <col min="116" max="116" width="6.625" style="0" hidden="1" customWidth="1"/>
    <col min="117" max="125" width="9.00390625" style="0" hidden="1" customWidth="1"/>
    <col min="126" max="155" width="0" style="0" hidden="1" customWidth="1"/>
  </cols>
  <sheetData>
    <row r="1" spans="1:116" ht="19.5" customHeight="1" thickBot="1">
      <c r="A1" s="129" t="s">
        <v>62</v>
      </c>
      <c r="B1" s="130"/>
      <c r="C1" s="156" t="s">
        <v>8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57"/>
      <c r="AC1" s="115"/>
      <c r="AD1" s="45"/>
      <c r="AE1" s="45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</row>
    <row r="2" spans="1:123" s="5" customFormat="1" ht="19.5" customHeight="1" thickBot="1">
      <c r="A2" s="131"/>
      <c r="B2" s="132"/>
      <c r="C2" s="133" t="str">
        <f>+B3</f>
        <v>Alexandra</v>
      </c>
      <c r="D2" s="134"/>
      <c r="E2" s="133" t="str">
        <f>+B4</f>
        <v>Builders</v>
      </c>
      <c r="F2" s="134"/>
      <c r="G2" s="133" t="str">
        <f>+B5</f>
        <v>BSCA</v>
      </c>
      <c r="H2" s="134"/>
      <c r="I2" s="133" t="str">
        <f>+B6</f>
        <v>Green Monks</v>
      </c>
      <c r="J2" s="134"/>
      <c r="K2" s="133" t="str">
        <f>+B7</f>
        <v>Kitchener</v>
      </c>
      <c r="L2" s="134"/>
      <c r="M2" s="133" t="str">
        <f>+B8</f>
        <v>Players</v>
      </c>
      <c r="N2" s="134"/>
      <c r="O2" s="133" t="str">
        <f>+B9</f>
        <v>PB CC</v>
      </c>
      <c r="P2" s="134"/>
      <c r="Q2" s="133" t="str">
        <f>+B10</f>
        <v>SCCC</v>
      </c>
      <c r="R2" s="134"/>
      <c r="S2" s="146" t="str">
        <f>+B11</f>
        <v>Barnet CC</v>
      </c>
      <c r="T2" s="147"/>
      <c r="U2" s="146" t="str">
        <f>+B12</f>
        <v>Black Horse</v>
      </c>
      <c r="V2" s="147"/>
      <c r="W2" s="146" t="str">
        <f>+B13</f>
        <v>Chequers</v>
      </c>
      <c r="X2" s="147"/>
      <c r="Y2" s="146" t="str">
        <f>+B14</f>
        <v>Jokers</v>
      </c>
      <c r="Z2" s="147"/>
      <c r="AA2" s="146" t="str">
        <f>+B15</f>
        <v>PBRBL</v>
      </c>
      <c r="AB2" s="147"/>
      <c r="AC2" s="113"/>
      <c r="AD2" s="113"/>
      <c r="AE2" s="46"/>
      <c r="AF2" s="107"/>
      <c r="AG2" s="107" t="s">
        <v>9</v>
      </c>
      <c r="AH2" s="107" t="s">
        <v>10</v>
      </c>
      <c r="AI2" s="107" t="s">
        <v>11</v>
      </c>
      <c r="AJ2" s="107" t="s">
        <v>12</v>
      </c>
      <c r="AK2" s="107" t="s">
        <v>15</v>
      </c>
      <c r="AL2" s="107" t="s">
        <v>13</v>
      </c>
      <c r="AM2" s="108" t="s">
        <v>59</v>
      </c>
      <c r="AN2" s="108" t="s">
        <v>14</v>
      </c>
      <c r="AR2" s="50" t="s">
        <v>20</v>
      </c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41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44"/>
      <c r="BR2" s="44"/>
      <c r="BS2" s="44"/>
      <c r="BT2" s="50" t="s">
        <v>21</v>
      </c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T2" s="102" t="s">
        <v>9</v>
      </c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</row>
    <row r="3" spans="1:133" ht="19.5" customHeight="1" thickBot="1">
      <c r="A3" s="152" t="s">
        <v>7</v>
      </c>
      <c r="B3" s="95" t="s">
        <v>2</v>
      </c>
      <c r="C3" s="120"/>
      <c r="D3" s="119"/>
      <c r="E3" s="40"/>
      <c r="F3" s="97">
        <f>+IF(E3="","",9-E3)</f>
      </c>
      <c r="G3" s="40"/>
      <c r="H3" s="97">
        <f>+IF(G3="","",9-G3)</f>
      </c>
      <c r="I3" s="40">
        <v>5</v>
      </c>
      <c r="J3" s="97">
        <f>+IF(I3="","",9-I3)</f>
        <v>4</v>
      </c>
      <c r="K3" s="40">
        <v>3</v>
      </c>
      <c r="L3" s="97">
        <f>+IF(K3="","",9-K3)</f>
        <v>6</v>
      </c>
      <c r="M3" s="40"/>
      <c r="N3" s="97">
        <f>+IF(M3="","",9-M3)</f>
      </c>
      <c r="O3" s="40"/>
      <c r="P3" s="97">
        <f aca="true" t="shared" si="0" ref="P3:P8">+IF(O3="","",9-O3)</f>
      </c>
      <c r="Q3" s="40">
        <v>3</v>
      </c>
      <c r="R3" s="97">
        <f aca="true" t="shared" si="1" ref="R3:R9">+IF(Q3="","",9-Q3)</f>
        <v>6</v>
      </c>
      <c r="S3" s="99"/>
      <c r="T3" s="97">
        <f aca="true" t="shared" si="2" ref="T3:T10">+IF(S3="","",9-S3)</f>
      </c>
      <c r="U3" s="99"/>
      <c r="V3" s="97">
        <f aca="true" t="shared" si="3" ref="V3:V11">+IF(U3="","",9-U3)</f>
      </c>
      <c r="W3" s="99">
        <v>4</v>
      </c>
      <c r="X3" s="97">
        <f aca="true" t="shared" si="4" ref="X3:X12">+IF(W3="","",9-W3)</f>
        <v>5</v>
      </c>
      <c r="Y3" s="99">
        <v>8</v>
      </c>
      <c r="Z3" s="97">
        <f aca="true" t="shared" si="5" ref="Z3:Z13">+IF(Y3="","",9-Y3)</f>
        <v>1</v>
      </c>
      <c r="AA3" s="99">
        <v>3</v>
      </c>
      <c r="AB3" s="97">
        <f aca="true" t="shared" si="6" ref="AB3:AB14">+IF(AA3="","",9-AA3)</f>
        <v>6</v>
      </c>
      <c r="AC3" s="11"/>
      <c r="AD3" s="11"/>
      <c r="AE3" s="11"/>
      <c r="AF3" s="50" t="str">
        <f aca="true" t="shared" si="7" ref="AF3:AF15">+B3</f>
        <v>Alexandra</v>
      </c>
      <c r="AG3" s="41">
        <f>COUNTIF($CT$3:$DS$15,AF3)</f>
        <v>12</v>
      </c>
      <c r="AH3" s="41">
        <f>COUNTIF($BT$3:$CR$15,AF3)</f>
        <v>5</v>
      </c>
      <c r="AI3" s="41">
        <f aca="true" t="shared" si="8" ref="AI3:AI10">+AG3-AH3</f>
        <v>7</v>
      </c>
      <c r="AJ3" s="41">
        <f aca="true" t="shared" si="9" ref="AJ3:AJ10">+AH3*2</f>
        <v>10</v>
      </c>
      <c r="AK3" s="53">
        <f>+(C3+E3+G3+I3+K3+M3+O3+Q3+S3+U3+W3+Y3+AA3)+SUM(D3:D15)</f>
        <v>51</v>
      </c>
      <c r="AL3" s="54">
        <f aca="true" t="shared" si="10" ref="AL3:AL10">+AJ3+AK3</f>
        <v>61</v>
      </c>
      <c r="AM3" s="103">
        <f>+AL3+0.08</f>
        <v>61.08</v>
      </c>
      <c r="AN3" s="41">
        <f>RANK(AM3,$AM$3:$AM$15,0)</f>
        <v>10</v>
      </c>
      <c r="AR3" s="41" t="str">
        <f>+IF(C3&gt;4,$B3,C$2)</f>
        <v>Alexandra</v>
      </c>
      <c r="AS3" s="41"/>
      <c r="AT3" s="41" t="str">
        <f aca="true" t="shared" si="11" ref="AT3:AT15">+IF(E3&gt;4,$B3,E$2)</f>
        <v>Builders</v>
      </c>
      <c r="AU3" s="41"/>
      <c r="AV3" s="41" t="str">
        <f>+IF(G3&gt;4,$B3,G$2)</f>
        <v>BSCA</v>
      </c>
      <c r="AW3" s="41"/>
      <c r="AX3" s="41" t="str">
        <f>+IF(I3&gt;4,$B3,I$2)</f>
        <v>Alexandra</v>
      </c>
      <c r="AY3" s="41"/>
      <c r="AZ3" s="41" t="str">
        <f>+IF(K3&gt;4,$B3,K$2)</f>
        <v>Kitchener</v>
      </c>
      <c r="BA3" s="41"/>
      <c r="BB3" s="41" t="str">
        <f>+IF(M3&gt;4,$B3,M$2)</f>
        <v>Players</v>
      </c>
      <c r="BC3" s="41"/>
      <c r="BD3" s="41" t="str">
        <f>+IF(O3&gt;4,$B3,O$2)</f>
        <v>PB CC</v>
      </c>
      <c r="BE3" s="41"/>
      <c r="BF3" s="41" t="str">
        <f>+IF(Q3&gt;4,$B3,Q$2)</f>
        <v>SCCC</v>
      </c>
      <c r="BG3" s="41"/>
      <c r="BH3" s="41" t="str">
        <f>+IF(S3&gt;4,$B3,S$2)</f>
        <v>Barnet CC</v>
      </c>
      <c r="BI3" s="41"/>
      <c r="BJ3" s="41" t="str">
        <f>+IF(U3&gt;4,$B3,U$2)</f>
        <v>Black Horse</v>
      </c>
      <c r="BK3" s="41"/>
      <c r="BL3" s="41" t="str">
        <f>+IF(W3&gt;4,$B3,W$2)</f>
        <v>Chequers</v>
      </c>
      <c r="BM3" s="41"/>
      <c r="BN3" s="41" t="str">
        <f>+IF(Y3&gt;4,$B3,Y$2)</f>
        <v>Alexandra</v>
      </c>
      <c r="BO3" s="41"/>
      <c r="BP3" s="41" t="str">
        <f>+IF(AA3&gt;4,$B3,AA$2)</f>
        <v>PBRBL</v>
      </c>
      <c r="BQ3" s="9"/>
      <c r="BR3" s="9"/>
      <c r="BS3" s="9"/>
      <c r="BT3" s="41">
        <f>IF(C3="","",AR3)</f>
      </c>
      <c r="BU3" s="41">
        <f>IF(D3="","",AS3)</f>
      </c>
      <c r="BV3" s="41">
        <f>IF(E3="","",AT3)</f>
      </c>
      <c r="BW3" s="41"/>
      <c r="BX3" s="41">
        <f aca="true" t="shared" si="12" ref="BX3:BX15">IF(G3="","",AV3)</f>
      </c>
      <c r="BY3" s="41"/>
      <c r="BZ3" s="41" t="str">
        <f aca="true" t="shared" si="13" ref="BZ3:BZ15">IF(I3="","",AX3)</f>
        <v>Alexandra</v>
      </c>
      <c r="CA3" s="41"/>
      <c r="CB3" s="41" t="str">
        <f aca="true" t="shared" si="14" ref="CB3:CB15">IF(K3="","",AZ3)</f>
        <v>Kitchener</v>
      </c>
      <c r="CC3" s="41"/>
      <c r="CD3" s="41">
        <f aca="true" t="shared" si="15" ref="CD3:CD15">IF(M3="","",BB3)</f>
      </c>
      <c r="CE3" s="41"/>
      <c r="CF3" s="41">
        <f aca="true" t="shared" si="16" ref="CF3:CF15">IF(O3="","",BD3)</f>
      </c>
      <c r="CG3" s="41"/>
      <c r="CH3" s="41" t="str">
        <f aca="true" t="shared" si="17" ref="CH3:CH15">IF(Q3="","",BF3)</f>
        <v>SCCC</v>
      </c>
      <c r="CI3" s="41"/>
      <c r="CJ3" s="41">
        <f>IF(S3="","",BH3)</f>
      </c>
      <c r="CK3" s="41"/>
      <c r="CL3" s="41">
        <f>IF(U3="","",BJ3)</f>
      </c>
      <c r="CM3" s="41"/>
      <c r="CN3" s="41" t="str">
        <f>IF(W3="","",BL3)</f>
        <v>Chequers</v>
      </c>
      <c r="CO3" s="41"/>
      <c r="CP3" s="41" t="str">
        <f>IF(Y3="","",BN3)</f>
        <v>Alexandra</v>
      </c>
      <c r="CQ3" s="41"/>
      <c r="CR3" s="41" t="str">
        <f>IF(AA3="","",BP3)</f>
        <v>PBRBL</v>
      </c>
      <c r="CT3" s="41">
        <f>+IF(C3="","",$B3)</f>
      </c>
      <c r="CU3" s="41">
        <f>+IF(D3="","",$C$2)</f>
      </c>
      <c r="CV3" s="41">
        <f>+IF(E3="","",$B3)</f>
      </c>
      <c r="CW3" s="41">
        <f aca="true" t="shared" si="18" ref="CW3:CW15">+IF(F3="","",$E$2)</f>
      </c>
      <c r="CX3" s="41">
        <f>+IF(G3="","",$B3)</f>
      </c>
      <c r="CY3" s="41">
        <f>+IF(H3="","",$G$2)</f>
      </c>
      <c r="CZ3" s="41" t="str">
        <f>+IF(I3="","",$B3)</f>
        <v>Alexandra</v>
      </c>
      <c r="DA3" s="41" t="str">
        <f>+IF(J3="","",$I$2)</f>
        <v>Green Monks</v>
      </c>
      <c r="DB3" s="41" t="str">
        <f>+IF(K3="","",$B3)</f>
        <v>Alexandra</v>
      </c>
      <c r="DC3" s="41" t="str">
        <f>+IF(L3="","",$K$2)</f>
        <v>Kitchener</v>
      </c>
      <c r="DD3" s="41">
        <f>+IF(M3="","",$B3)</f>
      </c>
      <c r="DE3" s="41">
        <f>+IF(N3="","",$M$2)</f>
      </c>
      <c r="DF3" s="41">
        <f>+IF(O3="","",$B3)</f>
      </c>
      <c r="DG3" s="41">
        <f>+IF(P3="","",O2)</f>
      </c>
      <c r="DH3" s="41" t="str">
        <f aca="true" t="shared" si="19" ref="DH3:DH10">+IF(Q3="","",$B3)</f>
        <v>Alexandra</v>
      </c>
      <c r="DI3" s="41" t="str">
        <f>+IF(R3="","",$Q$2)</f>
        <v>SCCC</v>
      </c>
      <c r="DJ3" s="41">
        <f>+IF(S3="","",$B3)</f>
      </c>
      <c r="DK3" s="41">
        <f>+IF(T3="","",$S$2)</f>
      </c>
      <c r="DL3" s="41">
        <f>+IF(U3="","",$B3)</f>
      </c>
      <c r="DM3" s="41">
        <f>+IF(V3="","",$U$2)</f>
      </c>
      <c r="DN3" s="41" t="str">
        <f>+IF(W3="","",$B3)</f>
        <v>Alexandra</v>
      </c>
      <c r="DO3" s="41" t="str">
        <f>+IF(X3="","",$W$2)</f>
        <v>Chequers</v>
      </c>
      <c r="DP3" s="41" t="str">
        <f>+IF(Y3="","",$B3)</f>
        <v>Alexandra</v>
      </c>
      <c r="DQ3" s="41" t="str">
        <f>+IF(Z3="","",Y2)</f>
        <v>Jokers</v>
      </c>
      <c r="DR3" s="41" t="str">
        <f>+IF(AA3="","",$B3)</f>
        <v>Alexandra</v>
      </c>
      <c r="DS3" s="41" t="str">
        <f>+IF(AB3="","",$AA$2)</f>
        <v>PBRBL</v>
      </c>
      <c r="DT3" s="9"/>
      <c r="DU3" s="9"/>
      <c r="DV3" s="9"/>
      <c r="DW3" s="9"/>
      <c r="DX3" s="9"/>
      <c r="DY3" s="9"/>
      <c r="DZ3" s="9"/>
      <c r="EA3" s="9"/>
      <c r="EB3" s="9"/>
      <c r="EC3" s="9"/>
    </row>
    <row r="4" spans="1:133" ht="19.5" customHeight="1" thickBot="1">
      <c r="A4" s="153"/>
      <c r="B4" s="32" t="s">
        <v>6</v>
      </c>
      <c r="C4" s="6">
        <v>5</v>
      </c>
      <c r="D4" s="3">
        <f aca="true" t="shared" si="20" ref="D4:D15">+IF(C4="","",9-C4)</f>
        <v>4</v>
      </c>
      <c r="E4" s="100"/>
      <c r="F4" s="101"/>
      <c r="G4" s="6">
        <v>3</v>
      </c>
      <c r="H4" s="3">
        <f>+IF(G4="","",9-G4)</f>
        <v>6</v>
      </c>
      <c r="I4" s="6">
        <v>4</v>
      </c>
      <c r="J4" s="97">
        <f>+IF(I4="","",9-I4)</f>
        <v>5</v>
      </c>
      <c r="K4" s="6"/>
      <c r="L4" s="97">
        <f>+IF(K4="","",9-K4)</f>
      </c>
      <c r="M4" s="6">
        <v>6</v>
      </c>
      <c r="N4" s="97">
        <f>+IF(M4="","",9-M4)</f>
        <v>3</v>
      </c>
      <c r="O4" s="6"/>
      <c r="P4" s="97">
        <f t="shared" si="0"/>
      </c>
      <c r="Q4" s="6"/>
      <c r="R4" s="97">
        <f t="shared" si="1"/>
      </c>
      <c r="S4" s="96">
        <v>3</v>
      </c>
      <c r="T4" s="97">
        <f t="shared" si="2"/>
        <v>6</v>
      </c>
      <c r="U4" s="96"/>
      <c r="V4" s="97">
        <f t="shared" si="3"/>
      </c>
      <c r="W4" s="96"/>
      <c r="X4" s="97">
        <f t="shared" si="4"/>
      </c>
      <c r="Y4" s="96">
        <v>2</v>
      </c>
      <c r="Z4" s="97">
        <f t="shared" si="5"/>
        <v>7</v>
      </c>
      <c r="AA4" s="96"/>
      <c r="AB4" s="97">
        <f t="shared" si="6"/>
      </c>
      <c r="AC4" s="11"/>
      <c r="AD4" s="11"/>
      <c r="AE4" s="11"/>
      <c r="AF4" s="50" t="str">
        <f t="shared" si="7"/>
        <v>Builders</v>
      </c>
      <c r="AG4" s="41">
        <f aca="true" t="shared" si="21" ref="AG4:AG15">COUNTIF($CT$3:$DS$15,AF4)</f>
        <v>12</v>
      </c>
      <c r="AH4" s="41">
        <f aca="true" t="shared" si="22" ref="AH4:AH15">COUNTIF($BT$3:$CR$15,AF4)</f>
        <v>6</v>
      </c>
      <c r="AI4" s="41">
        <f t="shared" si="8"/>
        <v>6</v>
      </c>
      <c r="AJ4" s="41">
        <f t="shared" si="9"/>
        <v>12</v>
      </c>
      <c r="AK4" s="53">
        <f>+(C4+E4+G4+I4+K4+M4+O4+Q4+S4+U4+W4+Y4+AA4)+SUM(F3:F15)</f>
        <v>54</v>
      </c>
      <c r="AL4" s="54">
        <f t="shared" si="10"/>
        <v>66</v>
      </c>
      <c r="AM4" s="103">
        <f>+AL4+0.07</f>
        <v>66.07</v>
      </c>
      <c r="AN4" s="41">
        <f aca="true" t="shared" si="23" ref="AN4:AN15">RANK(AM4,$AM$3:$AM$15,0)</f>
        <v>6</v>
      </c>
      <c r="AR4" s="41" t="str">
        <f aca="true" t="shared" si="24" ref="AR4:AR15">+IF(C4&gt;4,$B4,C$2)</f>
        <v>Builders</v>
      </c>
      <c r="AS4" s="41"/>
      <c r="AT4" s="41" t="str">
        <f t="shared" si="11"/>
        <v>Builders</v>
      </c>
      <c r="AU4" s="41"/>
      <c r="AV4" s="41" t="str">
        <f aca="true" t="shared" si="25" ref="AV4:AV15">+IF(G4&gt;4,$B4,G$2)</f>
        <v>BSCA</v>
      </c>
      <c r="AW4" s="41"/>
      <c r="AX4" s="41" t="str">
        <f aca="true" t="shared" si="26" ref="AX4:AX15">+IF(I4&gt;4,$B4,I$2)</f>
        <v>Green Monks</v>
      </c>
      <c r="AY4" s="41"/>
      <c r="AZ4" s="41" t="str">
        <f aca="true" t="shared" si="27" ref="AZ4:AZ15">+IF(K4&gt;4,$B4,K$2)</f>
        <v>Kitchener</v>
      </c>
      <c r="BA4" s="41"/>
      <c r="BB4" s="41" t="str">
        <f aca="true" t="shared" si="28" ref="BB4:BB15">+IF(M4&gt;4,$B4,M$2)</f>
        <v>Builders</v>
      </c>
      <c r="BC4" s="41"/>
      <c r="BD4" s="41" t="str">
        <f aca="true" t="shared" si="29" ref="BD4:BD15">+IF(O4&gt;4,$B4,O$2)</f>
        <v>PB CC</v>
      </c>
      <c r="BE4" s="41"/>
      <c r="BF4" s="41" t="str">
        <f aca="true" t="shared" si="30" ref="BF4:BF15">+IF(Q4&gt;4,$B4,Q$2)</f>
        <v>SCCC</v>
      </c>
      <c r="BG4" s="41"/>
      <c r="BH4" s="41" t="str">
        <f aca="true" t="shared" si="31" ref="BH4:BH15">+IF(S4&gt;4,$B4,S$2)</f>
        <v>Barnet CC</v>
      </c>
      <c r="BI4" s="41"/>
      <c r="BJ4" s="41" t="str">
        <f aca="true" t="shared" si="32" ref="BJ4:BJ15">+IF(U4&gt;4,$B4,U$2)</f>
        <v>Black Horse</v>
      </c>
      <c r="BK4" s="41"/>
      <c r="BL4" s="41" t="str">
        <f aca="true" t="shared" si="33" ref="BL4:BL15">+IF(W4&gt;4,$B4,W$2)</f>
        <v>Chequers</v>
      </c>
      <c r="BM4" s="41"/>
      <c r="BN4" s="41" t="str">
        <f aca="true" t="shared" si="34" ref="BN4:BN15">+IF(Y4&gt;4,$B4,Y$2)</f>
        <v>Jokers</v>
      </c>
      <c r="BO4" s="41"/>
      <c r="BP4" s="41" t="str">
        <f aca="true" t="shared" si="35" ref="BP4:BP15">+IF(AA4&gt;4,$B4,AA$2)</f>
        <v>PBRBL</v>
      </c>
      <c r="BQ4" s="9"/>
      <c r="BR4" s="9"/>
      <c r="BS4" s="9"/>
      <c r="BT4" s="41" t="str">
        <f aca="true" t="shared" si="36" ref="BT4:BT15">IF(C4="","",AR4)</f>
        <v>Builders</v>
      </c>
      <c r="BU4" s="41"/>
      <c r="BV4" s="41">
        <f aca="true" t="shared" si="37" ref="BV4:BV15">IF(E4="","",AT4)</f>
      </c>
      <c r="BW4" s="41"/>
      <c r="BX4" s="41" t="str">
        <f t="shared" si="12"/>
        <v>BSCA</v>
      </c>
      <c r="BY4" s="41"/>
      <c r="BZ4" s="41" t="str">
        <f t="shared" si="13"/>
        <v>Green Monks</v>
      </c>
      <c r="CA4" s="41"/>
      <c r="CB4" s="41">
        <f t="shared" si="14"/>
      </c>
      <c r="CC4" s="41"/>
      <c r="CD4" s="41" t="str">
        <f t="shared" si="15"/>
        <v>Builders</v>
      </c>
      <c r="CE4" s="41"/>
      <c r="CF4" s="41">
        <f t="shared" si="16"/>
      </c>
      <c r="CG4" s="41"/>
      <c r="CH4" s="41">
        <f t="shared" si="17"/>
      </c>
      <c r="CI4" s="41"/>
      <c r="CJ4" s="41" t="str">
        <f aca="true" t="shared" si="38" ref="CJ4:CJ15">IF(S4="","",BH4)</f>
        <v>Barnet CC</v>
      </c>
      <c r="CK4" s="41"/>
      <c r="CL4" s="41">
        <f aca="true" t="shared" si="39" ref="CL4:CL15">IF(U4="","",BJ4)</f>
      </c>
      <c r="CM4" s="41"/>
      <c r="CN4" s="41">
        <f aca="true" t="shared" si="40" ref="CN4:CN15">IF(W4="","",BL4)</f>
      </c>
      <c r="CO4" s="41"/>
      <c r="CP4" s="41" t="str">
        <f aca="true" t="shared" si="41" ref="CP4:CP15">IF(Y4="","",BN4)</f>
        <v>Jokers</v>
      </c>
      <c r="CQ4" s="41"/>
      <c r="CR4" s="41">
        <f aca="true" t="shared" si="42" ref="CR4:CR15">IF(AA4="","",BP4)</f>
      </c>
      <c r="CT4" s="41" t="str">
        <f aca="true" t="shared" si="43" ref="CT4:CT10">+IF(C4="","",$B4)</f>
        <v>Builders</v>
      </c>
      <c r="CU4" s="41" t="str">
        <f aca="true" t="shared" si="44" ref="CU4:CU10">+IF(D4="","",$C$2)</f>
        <v>Alexandra</v>
      </c>
      <c r="CV4" s="41">
        <f aca="true" t="shared" si="45" ref="CV4:CV10">+IF(E4="","",$B4)</f>
      </c>
      <c r="CW4" s="41">
        <f t="shared" si="18"/>
      </c>
      <c r="CX4" s="41" t="str">
        <f aca="true" t="shared" si="46" ref="CX4:CX10">+IF(G4="","",$B4)</f>
        <v>Builders</v>
      </c>
      <c r="CY4" s="41" t="str">
        <f aca="true" t="shared" si="47" ref="CY4:CY10">+IF(H4="","",$G$2)</f>
        <v>BSCA</v>
      </c>
      <c r="CZ4" s="41" t="str">
        <f aca="true" t="shared" si="48" ref="CZ4:CZ10">+IF(I4="","",$B4)</f>
        <v>Builders</v>
      </c>
      <c r="DA4" s="41" t="str">
        <f aca="true" t="shared" si="49" ref="DA4:DA10">+IF(J4="","",$I$2)</f>
        <v>Green Monks</v>
      </c>
      <c r="DB4" s="41">
        <f aca="true" t="shared" si="50" ref="DB4:DB10">+IF(K4="","",$B4)</f>
      </c>
      <c r="DC4" s="41">
        <f aca="true" t="shared" si="51" ref="DC4:DC10">+IF(L4="","",$K$2)</f>
      </c>
      <c r="DD4" s="41" t="str">
        <f aca="true" t="shared" si="52" ref="DD4:DD10">+IF(M4="","",$B4)</f>
        <v>Builders</v>
      </c>
      <c r="DE4" s="41" t="str">
        <f aca="true" t="shared" si="53" ref="DE4:DE10">+IF(N4="","",$M$2)</f>
        <v>Players</v>
      </c>
      <c r="DF4" s="41">
        <f aca="true" t="shared" si="54" ref="DF4:DF10">+IF(O4="","",$B4)</f>
      </c>
      <c r="DG4" s="41">
        <f aca="true" t="shared" si="55" ref="DG4:DG10">+IF(P4="","",$O$2)</f>
      </c>
      <c r="DH4" s="41">
        <f t="shared" si="19"/>
      </c>
      <c r="DI4" s="41">
        <f aca="true" t="shared" si="56" ref="DI4:DI15">+IF(R4="","",$Q$2)</f>
      </c>
      <c r="DJ4" s="41" t="str">
        <f aca="true" t="shared" si="57" ref="DJ4:DJ15">+IF(S4="","",$B4)</f>
        <v>Builders</v>
      </c>
      <c r="DK4" s="41" t="str">
        <f aca="true" t="shared" si="58" ref="DK4:DK15">+IF(T4="","",$S$2)</f>
        <v>Barnet CC</v>
      </c>
      <c r="DL4" s="41">
        <f aca="true" t="shared" si="59" ref="DL4:DL15">+IF(U4="","",$B4)</f>
      </c>
      <c r="DM4" s="41">
        <f aca="true" t="shared" si="60" ref="DM4:DM15">+IF(V4="","",$U$2)</f>
      </c>
      <c r="DN4" s="41">
        <f aca="true" t="shared" si="61" ref="DN4:DN15">+IF(W4="","",$B4)</f>
      </c>
      <c r="DO4" s="41">
        <f aca="true" t="shared" si="62" ref="DO4:DO15">+IF(X4="","",$W$2)</f>
      </c>
      <c r="DP4" s="41" t="str">
        <f aca="true" t="shared" si="63" ref="DP4:DP15">+IF(Y4="","",$B4)</f>
        <v>Builders</v>
      </c>
      <c r="DQ4" s="41" t="str">
        <f aca="true" t="shared" si="64" ref="DQ4:DQ15">+IF(Z4="","",$Y$2)</f>
        <v>Jokers</v>
      </c>
      <c r="DR4" s="41">
        <f aca="true" t="shared" si="65" ref="DR4:DR15">+IF(AA4="","",$B4)</f>
      </c>
      <c r="DS4" s="41">
        <f aca="true" t="shared" si="66" ref="DS4:DS15">+IF(AB4="","",$AA$2)</f>
      </c>
      <c r="DT4" s="9"/>
      <c r="DU4" s="9"/>
      <c r="DV4" s="9"/>
      <c r="DW4" s="9"/>
      <c r="DX4" s="9"/>
      <c r="DY4" s="9"/>
      <c r="DZ4" s="9"/>
      <c r="EA4" s="9"/>
      <c r="EB4" s="9"/>
      <c r="EC4" s="9"/>
    </row>
    <row r="5" spans="1:133" ht="19.5" customHeight="1" thickBot="1">
      <c r="A5" s="153"/>
      <c r="B5" s="33" t="s">
        <v>1</v>
      </c>
      <c r="C5" s="6">
        <v>7</v>
      </c>
      <c r="D5" s="3">
        <f t="shared" si="20"/>
        <v>2</v>
      </c>
      <c r="E5" s="6"/>
      <c r="F5" s="97">
        <f aca="true" t="shared" si="67" ref="F5:H15">+IF(E5="","",9-E5)</f>
      </c>
      <c r="G5" s="100"/>
      <c r="H5" s="101"/>
      <c r="I5" s="6">
        <v>6</v>
      </c>
      <c r="J5" s="97">
        <f>+IF(I5="","",9-I5)</f>
        <v>3</v>
      </c>
      <c r="K5" s="6"/>
      <c r="L5" s="97">
        <f>+IF(K5="","",9-K5)</f>
      </c>
      <c r="M5" s="6"/>
      <c r="N5" s="97">
        <f>+IF(M5="","",9-M5)</f>
      </c>
      <c r="O5" s="6">
        <v>4</v>
      </c>
      <c r="P5" s="97">
        <f t="shared" si="0"/>
        <v>5</v>
      </c>
      <c r="Q5" s="6">
        <v>5</v>
      </c>
      <c r="R5" s="97">
        <f t="shared" si="1"/>
        <v>4</v>
      </c>
      <c r="S5" s="96"/>
      <c r="T5" s="97">
        <f t="shared" si="2"/>
      </c>
      <c r="U5" s="96"/>
      <c r="V5" s="97">
        <f t="shared" si="3"/>
      </c>
      <c r="W5" s="96">
        <v>6</v>
      </c>
      <c r="X5" s="97">
        <f t="shared" si="4"/>
        <v>3</v>
      </c>
      <c r="Y5" s="96"/>
      <c r="Z5" s="97">
        <f t="shared" si="5"/>
      </c>
      <c r="AA5" s="96">
        <v>7</v>
      </c>
      <c r="AB5" s="97">
        <f t="shared" si="6"/>
        <v>2</v>
      </c>
      <c r="AC5" s="11"/>
      <c r="AD5" s="11"/>
      <c r="AE5" s="11"/>
      <c r="AF5" s="50" t="str">
        <f t="shared" si="7"/>
        <v>BSCA</v>
      </c>
      <c r="AG5" s="41">
        <f t="shared" si="21"/>
        <v>12</v>
      </c>
      <c r="AH5" s="41">
        <f t="shared" si="22"/>
        <v>11</v>
      </c>
      <c r="AI5" s="41">
        <f t="shared" si="8"/>
        <v>1</v>
      </c>
      <c r="AJ5" s="41">
        <f t="shared" si="9"/>
        <v>22</v>
      </c>
      <c r="AK5" s="53">
        <f>+(C5+E5+G5+I5+K5+M5+O5+Q5+S5+U5+W5+Y5+AA5)+SUM(H3:H15)</f>
        <v>71</v>
      </c>
      <c r="AL5" s="54">
        <f t="shared" si="10"/>
        <v>93</v>
      </c>
      <c r="AM5" s="103">
        <f>+AL5+0.06</f>
        <v>93.06</v>
      </c>
      <c r="AN5" s="41">
        <f t="shared" si="23"/>
        <v>1</v>
      </c>
      <c r="AR5" s="41" t="str">
        <f t="shared" si="24"/>
        <v>BSCA</v>
      </c>
      <c r="AS5" s="41"/>
      <c r="AT5" s="41" t="str">
        <f t="shared" si="11"/>
        <v>Builders</v>
      </c>
      <c r="AU5" s="41"/>
      <c r="AV5" s="41" t="str">
        <f t="shared" si="25"/>
        <v>BSCA</v>
      </c>
      <c r="AW5" s="41"/>
      <c r="AX5" s="41" t="str">
        <f t="shared" si="26"/>
        <v>BSCA</v>
      </c>
      <c r="AY5" s="41"/>
      <c r="AZ5" s="41" t="str">
        <f t="shared" si="27"/>
        <v>Kitchener</v>
      </c>
      <c r="BA5" s="41"/>
      <c r="BB5" s="41" t="str">
        <f t="shared" si="28"/>
        <v>Players</v>
      </c>
      <c r="BC5" s="41"/>
      <c r="BD5" s="41" t="str">
        <f t="shared" si="29"/>
        <v>PB CC</v>
      </c>
      <c r="BE5" s="41"/>
      <c r="BF5" s="41" t="str">
        <f t="shared" si="30"/>
        <v>BSCA</v>
      </c>
      <c r="BG5" s="41"/>
      <c r="BH5" s="41" t="str">
        <f t="shared" si="31"/>
        <v>Barnet CC</v>
      </c>
      <c r="BI5" s="41"/>
      <c r="BJ5" s="41" t="str">
        <f t="shared" si="32"/>
        <v>Black Horse</v>
      </c>
      <c r="BK5" s="41"/>
      <c r="BL5" s="41" t="str">
        <f t="shared" si="33"/>
        <v>BSCA</v>
      </c>
      <c r="BM5" s="41"/>
      <c r="BN5" s="41" t="str">
        <f t="shared" si="34"/>
        <v>Jokers</v>
      </c>
      <c r="BO5" s="41"/>
      <c r="BP5" s="41" t="str">
        <f t="shared" si="35"/>
        <v>BSCA</v>
      </c>
      <c r="BQ5" s="9"/>
      <c r="BR5" s="9"/>
      <c r="BS5" s="9"/>
      <c r="BT5" s="41" t="str">
        <f t="shared" si="36"/>
        <v>BSCA</v>
      </c>
      <c r="BU5" s="41"/>
      <c r="BV5" s="41">
        <f t="shared" si="37"/>
      </c>
      <c r="BW5" s="41"/>
      <c r="BX5" s="41">
        <f t="shared" si="12"/>
      </c>
      <c r="BY5" s="41"/>
      <c r="BZ5" s="41" t="str">
        <f t="shared" si="13"/>
        <v>BSCA</v>
      </c>
      <c r="CA5" s="41"/>
      <c r="CB5" s="41">
        <f t="shared" si="14"/>
      </c>
      <c r="CC5" s="41"/>
      <c r="CD5" s="41">
        <f t="shared" si="15"/>
      </c>
      <c r="CE5" s="41"/>
      <c r="CF5" s="41" t="str">
        <f t="shared" si="16"/>
        <v>PB CC</v>
      </c>
      <c r="CG5" s="41"/>
      <c r="CH5" s="41" t="str">
        <f t="shared" si="17"/>
        <v>BSCA</v>
      </c>
      <c r="CI5" s="41"/>
      <c r="CJ5" s="41">
        <f t="shared" si="38"/>
      </c>
      <c r="CK5" s="41"/>
      <c r="CL5" s="41">
        <f t="shared" si="39"/>
      </c>
      <c r="CM5" s="41"/>
      <c r="CN5" s="41" t="str">
        <f t="shared" si="40"/>
        <v>BSCA</v>
      </c>
      <c r="CO5" s="41"/>
      <c r="CP5" s="41">
        <f t="shared" si="41"/>
      </c>
      <c r="CQ5" s="41"/>
      <c r="CR5" s="41" t="str">
        <f t="shared" si="42"/>
        <v>BSCA</v>
      </c>
      <c r="CT5" s="41" t="str">
        <f t="shared" si="43"/>
        <v>BSCA</v>
      </c>
      <c r="CU5" s="41" t="str">
        <f t="shared" si="44"/>
        <v>Alexandra</v>
      </c>
      <c r="CV5" s="41">
        <f t="shared" si="45"/>
      </c>
      <c r="CW5" s="41">
        <f t="shared" si="18"/>
      </c>
      <c r="CX5" s="41">
        <f t="shared" si="46"/>
      </c>
      <c r="CY5" s="41">
        <f t="shared" si="47"/>
      </c>
      <c r="CZ5" s="41" t="str">
        <f t="shared" si="48"/>
        <v>BSCA</v>
      </c>
      <c r="DA5" s="41" t="str">
        <f t="shared" si="49"/>
        <v>Green Monks</v>
      </c>
      <c r="DB5" s="41">
        <f t="shared" si="50"/>
      </c>
      <c r="DC5" s="41">
        <f t="shared" si="51"/>
      </c>
      <c r="DD5" s="41">
        <f t="shared" si="52"/>
      </c>
      <c r="DE5" s="41">
        <f t="shared" si="53"/>
      </c>
      <c r="DF5" s="41" t="str">
        <f t="shared" si="54"/>
        <v>BSCA</v>
      </c>
      <c r="DG5" s="41" t="str">
        <f t="shared" si="55"/>
        <v>PB CC</v>
      </c>
      <c r="DH5" s="41" t="str">
        <f t="shared" si="19"/>
        <v>BSCA</v>
      </c>
      <c r="DI5" s="41" t="str">
        <f t="shared" si="56"/>
        <v>SCCC</v>
      </c>
      <c r="DJ5" s="41">
        <f t="shared" si="57"/>
      </c>
      <c r="DK5" s="41">
        <f t="shared" si="58"/>
      </c>
      <c r="DL5" s="41">
        <f t="shared" si="59"/>
      </c>
      <c r="DM5" s="41">
        <f t="shared" si="60"/>
      </c>
      <c r="DN5" s="41" t="str">
        <f t="shared" si="61"/>
        <v>BSCA</v>
      </c>
      <c r="DO5" s="41" t="str">
        <f t="shared" si="62"/>
        <v>Chequers</v>
      </c>
      <c r="DP5" s="41">
        <f t="shared" si="63"/>
      </c>
      <c r="DQ5" s="41">
        <f t="shared" si="64"/>
      </c>
      <c r="DR5" s="41" t="str">
        <f t="shared" si="65"/>
        <v>BSCA</v>
      </c>
      <c r="DS5" s="41" t="str">
        <f t="shared" si="66"/>
        <v>PBRBL</v>
      </c>
      <c r="DT5" s="9"/>
      <c r="DU5" s="9"/>
      <c r="DV5" s="9"/>
      <c r="DW5" s="9"/>
      <c r="DX5" s="9"/>
      <c r="DY5" s="9"/>
      <c r="DZ5" s="9"/>
      <c r="EA5" s="9"/>
      <c r="EB5" s="9"/>
      <c r="EC5" s="9"/>
    </row>
    <row r="6" spans="1:133" ht="19.5" customHeight="1" thickBot="1">
      <c r="A6" s="153"/>
      <c r="B6" s="33" t="s">
        <v>5</v>
      </c>
      <c r="C6" s="6"/>
      <c r="D6" s="3">
        <f t="shared" si="20"/>
      </c>
      <c r="E6" s="6"/>
      <c r="F6" s="97">
        <f t="shared" si="67"/>
      </c>
      <c r="G6" s="6"/>
      <c r="H6" s="97">
        <f t="shared" si="67"/>
      </c>
      <c r="I6" s="100"/>
      <c r="J6" s="101"/>
      <c r="K6" s="6">
        <v>4</v>
      </c>
      <c r="L6" s="97">
        <f>+IF(K6="","",9-K6)</f>
        <v>5</v>
      </c>
      <c r="M6" s="6"/>
      <c r="N6" s="97">
        <f>+IF(M6="","",9-M6)</f>
      </c>
      <c r="O6" s="6">
        <v>4</v>
      </c>
      <c r="P6" s="97">
        <f t="shared" si="0"/>
        <v>5</v>
      </c>
      <c r="Q6" s="6">
        <v>4</v>
      </c>
      <c r="R6" s="97">
        <f t="shared" si="1"/>
        <v>5</v>
      </c>
      <c r="S6" s="96"/>
      <c r="T6" s="97">
        <f t="shared" si="2"/>
      </c>
      <c r="U6" s="96">
        <v>6</v>
      </c>
      <c r="V6" s="97">
        <f t="shared" si="3"/>
        <v>3</v>
      </c>
      <c r="W6" s="96">
        <v>4</v>
      </c>
      <c r="X6" s="97">
        <f t="shared" si="4"/>
        <v>5</v>
      </c>
      <c r="Y6" s="96"/>
      <c r="Z6" s="97">
        <f t="shared" si="5"/>
      </c>
      <c r="AA6" s="96">
        <v>5</v>
      </c>
      <c r="AB6" s="97">
        <f t="shared" si="6"/>
        <v>4</v>
      </c>
      <c r="AC6" s="11"/>
      <c r="AD6" s="11"/>
      <c r="AE6" s="11"/>
      <c r="AF6" s="50" t="str">
        <f t="shared" si="7"/>
        <v>Green Monks</v>
      </c>
      <c r="AG6" s="41">
        <f t="shared" si="21"/>
        <v>12</v>
      </c>
      <c r="AH6" s="41">
        <f t="shared" si="22"/>
        <v>5</v>
      </c>
      <c r="AI6" s="41">
        <f t="shared" si="8"/>
        <v>7</v>
      </c>
      <c r="AJ6" s="41">
        <f t="shared" si="9"/>
        <v>10</v>
      </c>
      <c r="AK6" s="53">
        <f>+(C6+E6+G6+I6+K6+M6+O6+Q6+S6+U6+W6+Y6+AA6)+SUM(J3:J15)</f>
        <v>56</v>
      </c>
      <c r="AL6" s="54">
        <f t="shared" si="10"/>
        <v>66</v>
      </c>
      <c r="AM6" s="103">
        <f>+AL6+0.05</f>
        <v>66.05</v>
      </c>
      <c r="AN6" s="41">
        <f t="shared" si="23"/>
        <v>7</v>
      </c>
      <c r="AR6" s="41" t="str">
        <f t="shared" si="24"/>
        <v>Alexandra</v>
      </c>
      <c r="AS6" s="41"/>
      <c r="AT6" s="41" t="str">
        <f t="shared" si="11"/>
        <v>Builders</v>
      </c>
      <c r="AU6" s="41"/>
      <c r="AV6" s="41" t="str">
        <f t="shared" si="25"/>
        <v>BSCA</v>
      </c>
      <c r="AW6" s="41"/>
      <c r="AX6" s="41" t="str">
        <f t="shared" si="26"/>
        <v>Green Monks</v>
      </c>
      <c r="AY6" s="41"/>
      <c r="AZ6" s="41" t="str">
        <f t="shared" si="27"/>
        <v>Kitchener</v>
      </c>
      <c r="BA6" s="41"/>
      <c r="BB6" s="41" t="str">
        <f t="shared" si="28"/>
        <v>Players</v>
      </c>
      <c r="BC6" s="41"/>
      <c r="BD6" s="41" t="str">
        <f t="shared" si="29"/>
        <v>PB CC</v>
      </c>
      <c r="BE6" s="41"/>
      <c r="BF6" s="41" t="str">
        <f t="shared" si="30"/>
        <v>SCCC</v>
      </c>
      <c r="BG6" s="41"/>
      <c r="BH6" s="41" t="str">
        <f t="shared" si="31"/>
        <v>Barnet CC</v>
      </c>
      <c r="BI6" s="41"/>
      <c r="BJ6" s="41" t="str">
        <f t="shared" si="32"/>
        <v>Green Monks</v>
      </c>
      <c r="BK6" s="41"/>
      <c r="BL6" s="41" t="str">
        <f t="shared" si="33"/>
        <v>Chequers</v>
      </c>
      <c r="BM6" s="41"/>
      <c r="BN6" s="41" t="str">
        <f t="shared" si="34"/>
        <v>Jokers</v>
      </c>
      <c r="BO6" s="41"/>
      <c r="BP6" s="41" t="str">
        <f t="shared" si="35"/>
        <v>Green Monks</v>
      </c>
      <c r="BQ6" s="9"/>
      <c r="BR6" s="9"/>
      <c r="BS6" s="9"/>
      <c r="BT6" s="41">
        <f t="shared" si="36"/>
      </c>
      <c r="BU6" s="41"/>
      <c r="BV6" s="41">
        <f t="shared" si="37"/>
      </c>
      <c r="BW6" s="41"/>
      <c r="BX6" s="41">
        <f t="shared" si="12"/>
      </c>
      <c r="BY6" s="41"/>
      <c r="BZ6" s="41">
        <f t="shared" si="13"/>
      </c>
      <c r="CA6" s="41"/>
      <c r="CB6" s="41" t="str">
        <f t="shared" si="14"/>
        <v>Kitchener</v>
      </c>
      <c r="CC6" s="41"/>
      <c r="CD6" s="41">
        <f t="shared" si="15"/>
      </c>
      <c r="CE6" s="41"/>
      <c r="CF6" s="41" t="str">
        <f t="shared" si="16"/>
        <v>PB CC</v>
      </c>
      <c r="CG6" s="41"/>
      <c r="CH6" s="41" t="str">
        <f t="shared" si="17"/>
        <v>SCCC</v>
      </c>
      <c r="CI6" s="41"/>
      <c r="CJ6" s="41">
        <f t="shared" si="38"/>
      </c>
      <c r="CK6" s="41"/>
      <c r="CL6" s="41" t="str">
        <f t="shared" si="39"/>
        <v>Green Monks</v>
      </c>
      <c r="CM6" s="41"/>
      <c r="CN6" s="41" t="str">
        <f t="shared" si="40"/>
        <v>Chequers</v>
      </c>
      <c r="CO6" s="41"/>
      <c r="CP6" s="41">
        <f t="shared" si="41"/>
      </c>
      <c r="CQ6" s="41"/>
      <c r="CR6" s="41" t="str">
        <f t="shared" si="42"/>
        <v>Green Monks</v>
      </c>
      <c r="CT6" s="41">
        <f t="shared" si="43"/>
      </c>
      <c r="CU6" s="41">
        <f t="shared" si="44"/>
      </c>
      <c r="CV6" s="41">
        <f t="shared" si="45"/>
      </c>
      <c r="CW6" s="41">
        <f t="shared" si="18"/>
      </c>
      <c r="CX6" s="41">
        <f t="shared" si="46"/>
      </c>
      <c r="CY6" s="41">
        <f t="shared" si="47"/>
      </c>
      <c r="CZ6" s="41">
        <f t="shared" si="48"/>
      </c>
      <c r="DA6" s="41">
        <f t="shared" si="49"/>
      </c>
      <c r="DB6" s="41" t="str">
        <f t="shared" si="50"/>
        <v>Green Monks</v>
      </c>
      <c r="DC6" s="41" t="str">
        <f t="shared" si="51"/>
        <v>Kitchener</v>
      </c>
      <c r="DD6" s="41">
        <f t="shared" si="52"/>
      </c>
      <c r="DE6" s="41">
        <f t="shared" si="53"/>
      </c>
      <c r="DF6" s="41" t="str">
        <f t="shared" si="54"/>
        <v>Green Monks</v>
      </c>
      <c r="DG6" s="41" t="str">
        <f t="shared" si="55"/>
        <v>PB CC</v>
      </c>
      <c r="DH6" s="41" t="str">
        <f t="shared" si="19"/>
        <v>Green Monks</v>
      </c>
      <c r="DI6" s="41" t="str">
        <f t="shared" si="56"/>
        <v>SCCC</v>
      </c>
      <c r="DJ6" s="41">
        <f t="shared" si="57"/>
      </c>
      <c r="DK6" s="41">
        <f t="shared" si="58"/>
      </c>
      <c r="DL6" s="41" t="str">
        <f t="shared" si="59"/>
        <v>Green Monks</v>
      </c>
      <c r="DM6" s="41" t="str">
        <f t="shared" si="60"/>
        <v>Black Horse</v>
      </c>
      <c r="DN6" s="41" t="str">
        <f t="shared" si="61"/>
        <v>Green Monks</v>
      </c>
      <c r="DO6" s="41" t="str">
        <f t="shared" si="62"/>
        <v>Chequers</v>
      </c>
      <c r="DP6" s="41">
        <f t="shared" si="63"/>
      </c>
      <c r="DQ6" s="41">
        <f t="shared" si="64"/>
      </c>
      <c r="DR6" s="41" t="str">
        <f t="shared" si="65"/>
        <v>Green Monks</v>
      </c>
      <c r="DS6" s="41" t="str">
        <f t="shared" si="66"/>
        <v>PBRBL</v>
      </c>
      <c r="DT6" s="9"/>
      <c r="DU6" s="9"/>
      <c r="DV6" s="9"/>
      <c r="DW6" s="9"/>
      <c r="DX6" s="9"/>
      <c r="DY6" s="9"/>
      <c r="DZ6" s="9"/>
      <c r="EA6" s="9"/>
      <c r="EB6" s="9"/>
      <c r="EC6" s="9"/>
    </row>
    <row r="7" spans="1:133" ht="19.5" customHeight="1" thickBot="1">
      <c r="A7" s="153"/>
      <c r="B7" s="33" t="s">
        <v>29</v>
      </c>
      <c r="C7" s="6"/>
      <c r="D7" s="3">
        <f t="shared" si="20"/>
      </c>
      <c r="E7" s="6">
        <v>3</v>
      </c>
      <c r="F7" s="97">
        <f t="shared" si="67"/>
        <v>6</v>
      </c>
      <c r="G7" s="6">
        <v>3</v>
      </c>
      <c r="H7" s="97">
        <f t="shared" si="67"/>
        <v>6</v>
      </c>
      <c r="I7" s="6"/>
      <c r="J7" s="97">
        <f aca="true" t="shared" si="68" ref="J7:J15">+IF(I7="","",9-I7)</f>
      </c>
      <c r="K7" s="100"/>
      <c r="L7" s="101"/>
      <c r="M7" s="6"/>
      <c r="N7" s="97">
        <f>+IF(M7="","",9-M7)</f>
      </c>
      <c r="O7" s="6">
        <v>6</v>
      </c>
      <c r="P7" s="97">
        <f t="shared" si="0"/>
        <v>3</v>
      </c>
      <c r="Q7" s="6">
        <v>1</v>
      </c>
      <c r="R7" s="97">
        <f t="shared" si="1"/>
        <v>8</v>
      </c>
      <c r="S7" s="96">
        <v>2</v>
      </c>
      <c r="T7" s="97">
        <f t="shared" si="2"/>
        <v>7</v>
      </c>
      <c r="U7" s="96"/>
      <c r="V7" s="97">
        <f t="shared" si="3"/>
      </c>
      <c r="W7" s="96"/>
      <c r="X7" s="97">
        <f t="shared" si="4"/>
      </c>
      <c r="Y7" s="96">
        <v>6</v>
      </c>
      <c r="Z7" s="97">
        <f t="shared" si="5"/>
        <v>3</v>
      </c>
      <c r="AA7" s="96"/>
      <c r="AB7" s="97">
        <f t="shared" si="6"/>
      </c>
      <c r="AC7" s="11"/>
      <c r="AD7" s="11"/>
      <c r="AE7" s="11"/>
      <c r="AF7" s="50" t="str">
        <f t="shared" si="7"/>
        <v>Kitchener</v>
      </c>
      <c r="AG7" s="41">
        <f t="shared" si="21"/>
        <v>12</v>
      </c>
      <c r="AH7" s="41">
        <f t="shared" si="22"/>
        <v>5</v>
      </c>
      <c r="AI7" s="41">
        <f t="shared" si="8"/>
        <v>7</v>
      </c>
      <c r="AJ7" s="41">
        <f t="shared" si="9"/>
        <v>10</v>
      </c>
      <c r="AK7" s="53">
        <f>+(C7+E7+G7+I7+K7+M7+O7+Q7+S7+U7+W7+Y7+AA7)+SUM(L3:L15)</f>
        <v>50</v>
      </c>
      <c r="AL7" s="54">
        <f t="shared" si="10"/>
        <v>60</v>
      </c>
      <c r="AM7" s="103">
        <f>+AL7+0.04</f>
        <v>60.04</v>
      </c>
      <c r="AN7" s="41">
        <f t="shared" si="23"/>
        <v>11</v>
      </c>
      <c r="AR7" s="41" t="str">
        <f t="shared" si="24"/>
        <v>Alexandra</v>
      </c>
      <c r="AS7" s="41"/>
      <c r="AT7" s="41" t="str">
        <f t="shared" si="11"/>
        <v>Builders</v>
      </c>
      <c r="AU7" s="41"/>
      <c r="AV7" s="41" t="str">
        <f t="shared" si="25"/>
        <v>BSCA</v>
      </c>
      <c r="AW7" s="41"/>
      <c r="AX7" s="41" t="str">
        <f t="shared" si="26"/>
        <v>Green Monks</v>
      </c>
      <c r="AY7" s="41"/>
      <c r="AZ7" s="41" t="str">
        <f t="shared" si="27"/>
        <v>Kitchener</v>
      </c>
      <c r="BA7" s="41"/>
      <c r="BB7" s="41" t="str">
        <f t="shared" si="28"/>
        <v>Players</v>
      </c>
      <c r="BC7" s="41"/>
      <c r="BD7" s="41" t="str">
        <f t="shared" si="29"/>
        <v>Kitchener</v>
      </c>
      <c r="BE7" s="41"/>
      <c r="BF7" s="41" t="str">
        <f t="shared" si="30"/>
        <v>SCCC</v>
      </c>
      <c r="BG7" s="41"/>
      <c r="BH7" s="41" t="str">
        <f t="shared" si="31"/>
        <v>Barnet CC</v>
      </c>
      <c r="BI7" s="41"/>
      <c r="BJ7" s="41" t="str">
        <f t="shared" si="32"/>
        <v>Black Horse</v>
      </c>
      <c r="BK7" s="41"/>
      <c r="BL7" s="41" t="str">
        <f t="shared" si="33"/>
        <v>Chequers</v>
      </c>
      <c r="BM7" s="41"/>
      <c r="BN7" s="41" t="str">
        <f t="shared" si="34"/>
        <v>Kitchener</v>
      </c>
      <c r="BO7" s="41"/>
      <c r="BP7" s="41" t="str">
        <f t="shared" si="35"/>
        <v>PBRBL</v>
      </c>
      <c r="BQ7" s="9"/>
      <c r="BR7" s="9"/>
      <c r="BS7" s="9"/>
      <c r="BT7" s="41">
        <f t="shared" si="36"/>
      </c>
      <c r="BU7" s="41"/>
      <c r="BV7" s="41" t="str">
        <f t="shared" si="37"/>
        <v>Builders</v>
      </c>
      <c r="BW7" s="41"/>
      <c r="BX7" s="41" t="str">
        <f t="shared" si="12"/>
        <v>BSCA</v>
      </c>
      <c r="BY7" s="41"/>
      <c r="BZ7" s="41">
        <f t="shared" si="13"/>
      </c>
      <c r="CA7" s="41"/>
      <c r="CB7" s="41">
        <f t="shared" si="14"/>
      </c>
      <c r="CC7" s="41"/>
      <c r="CD7" s="41">
        <f t="shared" si="15"/>
      </c>
      <c r="CE7" s="41"/>
      <c r="CF7" s="41" t="str">
        <f t="shared" si="16"/>
        <v>Kitchener</v>
      </c>
      <c r="CG7" s="41"/>
      <c r="CH7" s="41" t="str">
        <f t="shared" si="17"/>
        <v>SCCC</v>
      </c>
      <c r="CI7" s="41"/>
      <c r="CJ7" s="41" t="str">
        <f t="shared" si="38"/>
        <v>Barnet CC</v>
      </c>
      <c r="CK7" s="41"/>
      <c r="CL7" s="41">
        <f t="shared" si="39"/>
      </c>
      <c r="CM7" s="41"/>
      <c r="CN7" s="41">
        <f t="shared" si="40"/>
      </c>
      <c r="CO7" s="41"/>
      <c r="CP7" s="41" t="str">
        <f t="shared" si="41"/>
        <v>Kitchener</v>
      </c>
      <c r="CQ7" s="41"/>
      <c r="CR7" s="41">
        <f t="shared" si="42"/>
      </c>
      <c r="CT7" s="41">
        <f t="shared" si="43"/>
      </c>
      <c r="CU7" s="41">
        <f t="shared" si="44"/>
      </c>
      <c r="CV7" s="41" t="str">
        <f t="shared" si="45"/>
        <v>Kitchener</v>
      </c>
      <c r="CW7" s="41" t="str">
        <f t="shared" si="18"/>
        <v>Builders</v>
      </c>
      <c r="CX7" s="41" t="str">
        <f t="shared" si="46"/>
        <v>Kitchener</v>
      </c>
      <c r="CY7" s="41" t="str">
        <f t="shared" si="47"/>
        <v>BSCA</v>
      </c>
      <c r="CZ7" s="41">
        <f t="shared" si="48"/>
      </c>
      <c r="DA7" s="41">
        <f t="shared" si="49"/>
      </c>
      <c r="DB7" s="41">
        <f t="shared" si="50"/>
      </c>
      <c r="DC7" s="41">
        <f t="shared" si="51"/>
      </c>
      <c r="DD7" s="41">
        <f t="shared" si="52"/>
      </c>
      <c r="DE7" s="41">
        <f t="shared" si="53"/>
      </c>
      <c r="DF7" s="41" t="str">
        <f t="shared" si="54"/>
        <v>Kitchener</v>
      </c>
      <c r="DG7" s="41" t="str">
        <f t="shared" si="55"/>
        <v>PB CC</v>
      </c>
      <c r="DH7" s="41" t="str">
        <f t="shared" si="19"/>
        <v>Kitchener</v>
      </c>
      <c r="DI7" s="41" t="str">
        <f t="shared" si="56"/>
        <v>SCCC</v>
      </c>
      <c r="DJ7" s="41" t="str">
        <f t="shared" si="57"/>
        <v>Kitchener</v>
      </c>
      <c r="DK7" s="41" t="str">
        <f t="shared" si="58"/>
        <v>Barnet CC</v>
      </c>
      <c r="DL7" s="41">
        <f t="shared" si="59"/>
      </c>
      <c r="DM7" s="41">
        <f t="shared" si="60"/>
      </c>
      <c r="DN7" s="41">
        <f t="shared" si="61"/>
      </c>
      <c r="DO7" s="41">
        <f t="shared" si="62"/>
      </c>
      <c r="DP7" s="41" t="str">
        <f t="shared" si="63"/>
        <v>Kitchener</v>
      </c>
      <c r="DQ7" s="41" t="str">
        <f t="shared" si="64"/>
        <v>Jokers</v>
      </c>
      <c r="DR7" s="41">
        <f t="shared" si="65"/>
      </c>
      <c r="DS7" s="41">
        <f t="shared" si="66"/>
      </c>
      <c r="DT7" s="9"/>
      <c r="DU7" s="9"/>
      <c r="DV7" s="9"/>
      <c r="DW7" s="9"/>
      <c r="DX7" s="9"/>
      <c r="DY7" s="9"/>
      <c r="DZ7" s="9"/>
      <c r="EA7" s="9"/>
      <c r="EB7" s="9"/>
      <c r="EC7" s="9"/>
    </row>
    <row r="8" spans="1:133" ht="19.5" customHeight="1" thickBot="1">
      <c r="A8" s="153"/>
      <c r="B8" s="33" t="s">
        <v>0</v>
      </c>
      <c r="C8" s="6">
        <v>5</v>
      </c>
      <c r="D8" s="3">
        <f t="shared" si="20"/>
        <v>4</v>
      </c>
      <c r="E8" s="6"/>
      <c r="F8" s="97">
        <f t="shared" si="67"/>
      </c>
      <c r="G8" s="6">
        <v>3</v>
      </c>
      <c r="H8" s="97">
        <f t="shared" si="67"/>
        <v>6</v>
      </c>
      <c r="I8" s="6">
        <v>3</v>
      </c>
      <c r="J8" s="97">
        <f t="shared" si="68"/>
        <v>6</v>
      </c>
      <c r="K8" s="96">
        <v>5</v>
      </c>
      <c r="L8" s="97">
        <f aca="true" t="shared" si="69" ref="L8:L15">+IF(K8="","",9-K8)</f>
        <v>4</v>
      </c>
      <c r="M8" s="100"/>
      <c r="N8" s="101"/>
      <c r="O8" s="6"/>
      <c r="P8" s="97">
        <f t="shared" si="0"/>
      </c>
      <c r="Q8" s="6"/>
      <c r="R8" s="97">
        <f t="shared" si="1"/>
      </c>
      <c r="S8" s="96">
        <v>7</v>
      </c>
      <c r="T8" s="97">
        <f t="shared" si="2"/>
        <v>2</v>
      </c>
      <c r="U8" s="96">
        <v>3</v>
      </c>
      <c r="V8" s="97">
        <f t="shared" si="3"/>
        <v>6</v>
      </c>
      <c r="W8" s="96"/>
      <c r="X8" s="97">
        <f t="shared" si="4"/>
      </c>
      <c r="Y8" s="96"/>
      <c r="Z8" s="97">
        <f t="shared" si="5"/>
      </c>
      <c r="AA8" s="96"/>
      <c r="AB8" s="97">
        <f t="shared" si="6"/>
      </c>
      <c r="AC8" s="11"/>
      <c r="AD8" s="11"/>
      <c r="AE8" s="11"/>
      <c r="AF8" s="50" t="str">
        <f t="shared" si="7"/>
        <v>Players</v>
      </c>
      <c r="AG8" s="41">
        <f t="shared" si="21"/>
        <v>12</v>
      </c>
      <c r="AH8" s="41">
        <f t="shared" si="22"/>
        <v>8</v>
      </c>
      <c r="AI8" s="41">
        <f t="shared" si="8"/>
        <v>4</v>
      </c>
      <c r="AJ8" s="41">
        <f t="shared" si="9"/>
        <v>16</v>
      </c>
      <c r="AK8" s="53">
        <f>+(C8+E8+G8+I8+K8+M8+O8+Q8+S8+U8+W8+Y8+AA8)+SUM(N3:N15)</f>
        <v>56</v>
      </c>
      <c r="AL8" s="54">
        <f t="shared" si="10"/>
        <v>72</v>
      </c>
      <c r="AM8" s="103">
        <f>+AL8+0.03</f>
        <v>72.03</v>
      </c>
      <c r="AN8" s="41">
        <f t="shared" si="23"/>
        <v>3</v>
      </c>
      <c r="AR8" s="41" t="str">
        <f t="shared" si="24"/>
        <v>Players</v>
      </c>
      <c r="AS8" s="41"/>
      <c r="AT8" s="41" t="str">
        <f t="shared" si="11"/>
        <v>Builders</v>
      </c>
      <c r="AU8" s="41"/>
      <c r="AV8" s="41" t="str">
        <f t="shared" si="25"/>
        <v>BSCA</v>
      </c>
      <c r="AW8" s="41"/>
      <c r="AX8" s="41" t="str">
        <f t="shared" si="26"/>
        <v>Green Monks</v>
      </c>
      <c r="AY8" s="41"/>
      <c r="AZ8" s="41" t="str">
        <f t="shared" si="27"/>
        <v>Players</v>
      </c>
      <c r="BA8" s="41"/>
      <c r="BB8" s="41" t="str">
        <f t="shared" si="28"/>
        <v>Players</v>
      </c>
      <c r="BC8" s="41"/>
      <c r="BD8" s="41" t="str">
        <f t="shared" si="29"/>
        <v>PB CC</v>
      </c>
      <c r="BE8" s="41"/>
      <c r="BF8" s="41" t="str">
        <f t="shared" si="30"/>
        <v>SCCC</v>
      </c>
      <c r="BG8" s="41"/>
      <c r="BH8" s="41" t="str">
        <f t="shared" si="31"/>
        <v>Players</v>
      </c>
      <c r="BI8" s="41"/>
      <c r="BJ8" s="41" t="str">
        <f t="shared" si="32"/>
        <v>Black Horse</v>
      </c>
      <c r="BK8" s="41"/>
      <c r="BL8" s="41" t="str">
        <f t="shared" si="33"/>
        <v>Chequers</v>
      </c>
      <c r="BM8" s="41"/>
      <c r="BN8" s="41" t="str">
        <f t="shared" si="34"/>
        <v>Jokers</v>
      </c>
      <c r="BO8" s="41"/>
      <c r="BP8" s="41" t="str">
        <f t="shared" si="35"/>
        <v>PBRBL</v>
      </c>
      <c r="BQ8" s="9"/>
      <c r="BR8" s="9"/>
      <c r="BS8" s="9"/>
      <c r="BT8" s="41" t="str">
        <f t="shared" si="36"/>
        <v>Players</v>
      </c>
      <c r="BU8" s="41"/>
      <c r="BV8" s="41">
        <f t="shared" si="37"/>
      </c>
      <c r="BW8" s="41"/>
      <c r="BX8" s="41" t="str">
        <f t="shared" si="12"/>
        <v>BSCA</v>
      </c>
      <c r="BY8" s="41"/>
      <c r="BZ8" s="41" t="str">
        <f t="shared" si="13"/>
        <v>Green Monks</v>
      </c>
      <c r="CA8" s="41"/>
      <c r="CB8" s="41" t="str">
        <f t="shared" si="14"/>
        <v>Players</v>
      </c>
      <c r="CC8" s="41"/>
      <c r="CD8" s="41">
        <f t="shared" si="15"/>
      </c>
      <c r="CE8" s="41"/>
      <c r="CF8" s="41">
        <f t="shared" si="16"/>
      </c>
      <c r="CG8" s="41"/>
      <c r="CH8" s="41">
        <f t="shared" si="17"/>
      </c>
      <c r="CI8" s="41"/>
      <c r="CJ8" s="41" t="str">
        <f t="shared" si="38"/>
        <v>Players</v>
      </c>
      <c r="CK8" s="41"/>
      <c r="CL8" s="41" t="str">
        <f t="shared" si="39"/>
        <v>Black Horse</v>
      </c>
      <c r="CM8" s="41"/>
      <c r="CN8" s="41">
        <f t="shared" si="40"/>
      </c>
      <c r="CO8" s="41"/>
      <c r="CP8" s="41">
        <f t="shared" si="41"/>
      </c>
      <c r="CQ8" s="41"/>
      <c r="CR8" s="41">
        <f t="shared" si="42"/>
      </c>
      <c r="CT8" s="41" t="str">
        <f t="shared" si="43"/>
        <v>Players</v>
      </c>
      <c r="CU8" s="41" t="str">
        <f t="shared" si="44"/>
        <v>Alexandra</v>
      </c>
      <c r="CV8" s="41">
        <f t="shared" si="45"/>
      </c>
      <c r="CW8" s="41">
        <f t="shared" si="18"/>
      </c>
      <c r="CX8" s="41" t="str">
        <f t="shared" si="46"/>
        <v>Players</v>
      </c>
      <c r="CY8" s="41" t="str">
        <f t="shared" si="47"/>
        <v>BSCA</v>
      </c>
      <c r="CZ8" s="41" t="str">
        <f t="shared" si="48"/>
        <v>Players</v>
      </c>
      <c r="DA8" s="41" t="str">
        <f t="shared" si="49"/>
        <v>Green Monks</v>
      </c>
      <c r="DB8" s="41" t="str">
        <f t="shared" si="50"/>
        <v>Players</v>
      </c>
      <c r="DC8" s="41" t="str">
        <f t="shared" si="51"/>
        <v>Kitchener</v>
      </c>
      <c r="DD8" s="41">
        <f t="shared" si="52"/>
      </c>
      <c r="DE8" s="41">
        <f t="shared" si="53"/>
      </c>
      <c r="DF8" s="41">
        <f t="shared" si="54"/>
      </c>
      <c r="DG8" s="41">
        <f t="shared" si="55"/>
      </c>
      <c r="DH8" s="41">
        <f t="shared" si="19"/>
      </c>
      <c r="DI8" s="41">
        <f t="shared" si="56"/>
      </c>
      <c r="DJ8" s="41" t="str">
        <f t="shared" si="57"/>
        <v>Players</v>
      </c>
      <c r="DK8" s="41" t="str">
        <f t="shared" si="58"/>
        <v>Barnet CC</v>
      </c>
      <c r="DL8" s="41" t="str">
        <f t="shared" si="59"/>
        <v>Players</v>
      </c>
      <c r="DM8" s="41" t="str">
        <f t="shared" si="60"/>
        <v>Black Horse</v>
      </c>
      <c r="DN8" s="41">
        <f t="shared" si="61"/>
      </c>
      <c r="DO8" s="41">
        <f t="shared" si="62"/>
      </c>
      <c r="DP8" s="41">
        <f t="shared" si="63"/>
      </c>
      <c r="DQ8" s="41">
        <f t="shared" si="64"/>
      </c>
      <c r="DR8" s="41">
        <f t="shared" si="65"/>
      </c>
      <c r="DS8" s="41">
        <f t="shared" si="66"/>
      </c>
      <c r="DT8" s="9"/>
      <c r="DU8" s="9"/>
      <c r="DV8" s="9"/>
      <c r="DW8" s="9"/>
      <c r="DX8" s="9"/>
      <c r="DY8" s="9"/>
      <c r="DZ8" s="9"/>
      <c r="EA8" s="9"/>
      <c r="EB8" s="9"/>
      <c r="EC8" s="9"/>
    </row>
    <row r="9" spans="1:133" ht="19.5" customHeight="1" thickBot="1">
      <c r="A9" s="153"/>
      <c r="B9" s="33" t="s">
        <v>32</v>
      </c>
      <c r="C9" s="40">
        <v>4</v>
      </c>
      <c r="D9" s="97">
        <f t="shared" si="20"/>
        <v>5</v>
      </c>
      <c r="E9" s="40">
        <v>2</v>
      </c>
      <c r="F9" s="97">
        <f t="shared" si="67"/>
        <v>7</v>
      </c>
      <c r="G9" s="40"/>
      <c r="H9" s="97">
        <f t="shared" si="67"/>
      </c>
      <c r="I9" s="40"/>
      <c r="J9" s="97">
        <f t="shared" si="68"/>
      </c>
      <c r="K9" s="40"/>
      <c r="L9" s="97">
        <f t="shared" si="69"/>
      </c>
      <c r="M9" s="98">
        <v>3</v>
      </c>
      <c r="N9" s="97">
        <f aca="true" t="shared" si="70" ref="N9:N15">+IF(M9="","",9-M9)</f>
        <v>6</v>
      </c>
      <c r="O9" s="118"/>
      <c r="P9" s="119"/>
      <c r="Q9" s="40"/>
      <c r="R9" s="97">
        <f t="shared" si="1"/>
      </c>
      <c r="S9" s="99">
        <v>6</v>
      </c>
      <c r="T9" s="97">
        <f t="shared" si="2"/>
        <v>3</v>
      </c>
      <c r="U9" s="99"/>
      <c r="V9" s="97">
        <f t="shared" si="3"/>
      </c>
      <c r="W9" s="99">
        <v>8</v>
      </c>
      <c r="X9" s="97">
        <f t="shared" si="4"/>
        <v>1</v>
      </c>
      <c r="Y9" s="99"/>
      <c r="Z9" s="97">
        <f t="shared" si="5"/>
      </c>
      <c r="AA9" s="99">
        <v>4</v>
      </c>
      <c r="AB9" s="97">
        <f t="shared" si="6"/>
        <v>5</v>
      </c>
      <c r="AC9" s="11"/>
      <c r="AD9" s="11"/>
      <c r="AE9" s="11"/>
      <c r="AF9" s="50" t="str">
        <f t="shared" si="7"/>
        <v>PB CC</v>
      </c>
      <c r="AG9" s="41">
        <f t="shared" si="21"/>
        <v>12</v>
      </c>
      <c r="AH9" s="41">
        <f t="shared" si="22"/>
        <v>6</v>
      </c>
      <c r="AI9" s="41">
        <f t="shared" si="8"/>
        <v>6</v>
      </c>
      <c r="AJ9" s="41">
        <f t="shared" si="9"/>
        <v>12</v>
      </c>
      <c r="AK9" s="53">
        <f>+(C9+E9+G9+I9+K9+M9+O9+Q9+S9+U9+W9+Y9+AA9)+SUM(P3:P15)</f>
        <v>51</v>
      </c>
      <c r="AL9" s="54">
        <f t="shared" si="10"/>
        <v>63</v>
      </c>
      <c r="AM9" s="103">
        <f>+AL9+0.02</f>
        <v>63.02</v>
      </c>
      <c r="AN9" s="41">
        <f t="shared" si="23"/>
        <v>8</v>
      </c>
      <c r="AR9" s="41" t="str">
        <f t="shared" si="24"/>
        <v>Alexandra</v>
      </c>
      <c r="AS9" s="41"/>
      <c r="AT9" s="41" t="str">
        <f t="shared" si="11"/>
        <v>Builders</v>
      </c>
      <c r="AU9" s="41"/>
      <c r="AV9" s="41" t="str">
        <f t="shared" si="25"/>
        <v>BSCA</v>
      </c>
      <c r="AW9" s="41"/>
      <c r="AX9" s="41" t="str">
        <f t="shared" si="26"/>
        <v>Green Monks</v>
      </c>
      <c r="AY9" s="41"/>
      <c r="AZ9" s="41" t="str">
        <f t="shared" si="27"/>
        <v>Kitchener</v>
      </c>
      <c r="BA9" s="41"/>
      <c r="BB9" s="41" t="str">
        <f t="shared" si="28"/>
        <v>Players</v>
      </c>
      <c r="BC9" s="41"/>
      <c r="BD9" s="41" t="str">
        <f t="shared" si="29"/>
        <v>PB CC</v>
      </c>
      <c r="BE9" s="41"/>
      <c r="BF9" s="41" t="str">
        <f t="shared" si="30"/>
        <v>SCCC</v>
      </c>
      <c r="BG9" s="41"/>
      <c r="BH9" s="41" t="str">
        <f t="shared" si="31"/>
        <v>PB CC</v>
      </c>
      <c r="BI9" s="41"/>
      <c r="BJ9" s="41" t="str">
        <f t="shared" si="32"/>
        <v>Black Horse</v>
      </c>
      <c r="BK9" s="41"/>
      <c r="BL9" s="41" t="str">
        <f t="shared" si="33"/>
        <v>PB CC</v>
      </c>
      <c r="BM9" s="41"/>
      <c r="BN9" s="41" t="str">
        <f t="shared" si="34"/>
        <v>Jokers</v>
      </c>
      <c r="BO9" s="41"/>
      <c r="BP9" s="41" t="str">
        <f t="shared" si="35"/>
        <v>PBRBL</v>
      </c>
      <c r="BQ9" s="9"/>
      <c r="BR9" s="9"/>
      <c r="BS9" s="9"/>
      <c r="BT9" s="41" t="str">
        <f t="shared" si="36"/>
        <v>Alexandra</v>
      </c>
      <c r="BU9" s="41"/>
      <c r="BV9" s="41" t="str">
        <f t="shared" si="37"/>
        <v>Builders</v>
      </c>
      <c r="BW9" s="41"/>
      <c r="BX9" s="41">
        <f t="shared" si="12"/>
      </c>
      <c r="BY9" s="41"/>
      <c r="BZ9" s="41">
        <f t="shared" si="13"/>
      </c>
      <c r="CA9" s="41"/>
      <c r="CB9" s="41">
        <f t="shared" si="14"/>
      </c>
      <c r="CC9" s="41"/>
      <c r="CD9" s="41" t="str">
        <f t="shared" si="15"/>
        <v>Players</v>
      </c>
      <c r="CE9" s="41"/>
      <c r="CF9" s="41">
        <f t="shared" si="16"/>
      </c>
      <c r="CG9" s="41"/>
      <c r="CH9" s="41">
        <f t="shared" si="17"/>
      </c>
      <c r="CI9" s="41"/>
      <c r="CJ9" s="41" t="str">
        <f t="shared" si="38"/>
        <v>PB CC</v>
      </c>
      <c r="CK9" s="41"/>
      <c r="CL9" s="41">
        <f t="shared" si="39"/>
      </c>
      <c r="CM9" s="41"/>
      <c r="CN9" s="41" t="str">
        <f t="shared" si="40"/>
        <v>PB CC</v>
      </c>
      <c r="CO9" s="41"/>
      <c r="CP9" s="41">
        <f t="shared" si="41"/>
      </c>
      <c r="CQ9" s="41"/>
      <c r="CR9" s="41" t="str">
        <f t="shared" si="42"/>
        <v>PBRBL</v>
      </c>
      <c r="CT9" s="41" t="str">
        <f t="shared" si="43"/>
        <v>PB CC</v>
      </c>
      <c r="CU9" s="41" t="str">
        <f t="shared" si="44"/>
        <v>Alexandra</v>
      </c>
      <c r="CV9" s="41" t="str">
        <f t="shared" si="45"/>
        <v>PB CC</v>
      </c>
      <c r="CW9" s="41" t="str">
        <f t="shared" si="18"/>
        <v>Builders</v>
      </c>
      <c r="CX9" s="41">
        <f t="shared" si="46"/>
      </c>
      <c r="CY9" s="41">
        <f t="shared" si="47"/>
      </c>
      <c r="CZ9" s="41">
        <f t="shared" si="48"/>
      </c>
      <c r="DA9" s="41">
        <f t="shared" si="49"/>
      </c>
      <c r="DB9" s="41">
        <f t="shared" si="50"/>
      </c>
      <c r="DC9" s="41">
        <f t="shared" si="51"/>
      </c>
      <c r="DD9" s="41" t="str">
        <f t="shared" si="52"/>
        <v>PB CC</v>
      </c>
      <c r="DE9" s="41" t="str">
        <f t="shared" si="53"/>
        <v>Players</v>
      </c>
      <c r="DF9" s="41">
        <f t="shared" si="54"/>
      </c>
      <c r="DG9" s="41">
        <f t="shared" si="55"/>
      </c>
      <c r="DH9" s="41">
        <f t="shared" si="19"/>
      </c>
      <c r="DI9" s="41">
        <f t="shared" si="56"/>
      </c>
      <c r="DJ9" s="41" t="str">
        <f t="shared" si="57"/>
        <v>PB CC</v>
      </c>
      <c r="DK9" s="41" t="str">
        <f t="shared" si="58"/>
        <v>Barnet CC</v>
      </c>
      <c r="DL9" s="41">
        <f t="shared" si="59"/>
      </c>
      <c r="DM9" s="41">
        <f t="shared" si="60"/>
      </c>
      <c r="DN9" s="41" t="str">
        <f t="shared" si="61"/>
        <v>PB CC</v>
      </c>
      <c r="DO9" s="41" t="str">
        <f t="shared" si="62"/>
        <v>Chequers</v>
      </c>
      <c r="DP9" s="41">
        <f t="shared" si="63"/>
      </c>
      <c r="DQ9" s="41">
        <f t="shared" si="64"/>
      </c>
      <c r="DR9" s="41" t="str">
        <f t="shared" si="65"/>
        <v>PB CC</v>
      </c>
      <c r="DS9" s="41" t="str">
        <f t="shared" si="66"/>
        <v>PBRBL</v>
      </c>
      <c r="DT9" s="9"/>
      <c r="DU9" s="9"/>
      <c r="DV9" s="9"/>
      <c r="DW9" s="9"/>
      <c r="DX9" s="9"/>
      <c r="DY9" s="9"/>
      <c r="DZ9" s="9"/>
      <c r="EA9" s="9"/>
      <c r="EB9" s="9"/>
      <c r="EC9" s="9"/>
    </row>
    <row r="10" spans="1:133" s="2" customFormat="1" ht="19.5" customHeight="1" thickBot="1">
      <c r="A10" s="153"/>
      <c r="B10" s="33" t="s">
        <v>31</v>
      </c>
      <c r="C10" s="6"/>
      <c r="D10" s="3">
        <f t="shared" si="20"/>
      </c>
      <c r="E10" s="6">
        <v>5</v>
      </c>
      <c r="F10" s="97">
        <f t="shared" si="67"/>
        <v>4</v>
      </c>
      <c r="G10" s="6"/>
      <c r="H10" s="97">
        <f t="shared" si="67"/>
      </c>
      <c r="I10" s="6"/>
      <c r="J10" s="97">
        <f t="shared" si="68"/>
      </c>
      <c r="K10" s="6"/>
      <c r="L10" s="97">
        <f t="shared" si="69"/>
      </c>
      <c r="M10" s="6">
        <v>3</v>
      </c>
      <c r="N10" s="97">
        <f t="shared" si="70"/>
        <v>6</v>
      </c>
      <c r="O10" s="37">
        <v>4</v>
      </c>
      <c r="P10" s="97">
        <f aca="true" t="shared" si="71" ref="P10:P15">+IF(O10="","",9-O10)</f>
        <v>5</v>
      </c>
      <c r="Q10" s="117"/>
      <c r="R10" s="101">
        <f>+IF(Q10&gt;0,9-Q10,"")</f>
      </c>
      <c r="S10" s="96">
        <v>3</v>
      </c>
      <c r="T10" s="97">
        <f t="shared" si="2"/>
        <v>6</v>
      </c>
      <c r="U10" s="96">
        <v>3</v>
      </c>
      <c r="V10" s="97">
        <f t="shared" si="3"/>
        <v>6</v>
      </c>
      <c r="W10" s="96"/>
      <c r="X10" s="97">
        <f t="shared" si="4"/>
      </c>
      <c r="Y10" s="96">
        <v>6</v>
      </c>
      <c r="Z10" s="97">
        <f t="shared" si="5"/>
        <v>3</v>
      </c>
      <c r="AA10" s="96"/>
      <c r="AB10" s="97">
        <f t="shared" si="6"/>
      </c>
      <c r="AC10" s="11"/>
      <c r="AD10" s="11"/>
      <c r="AE10" s="11"/>
      <c r="AF10" s="50" t="str">
        <f t="shared" si="7"/>
        <v>SCCC</v>
      </c>
      <c r="AG10" s="41">
        <f t="shared" si="21"/>
        <v>12</v>
      </c>
      <c r="AH10" s="41">
        <f t="shared" si="22"/>
        <v>6</v>
      </c>
      <c r="AI10" s="41">
        <f t="shared" si="8"/>
        <v>6</v>
      </c>
      <c r="AJ10" s="41">
        <f t="shared" si="9"/>
        <v>12</v>
      </c>
      <c r="AK10" s="53">
        <f>+(C10+E10+G10+I10+K10+M10+O10+Q10+S10+U10+W10+Y10+AA10)+SUM(R3:R15)</f>
        <v>56</v>
      </c>
      <c r="AL10" s="54">
        <f t="shared" si="10"/>
        <v>68</v>
      </c>
      <c r="AM10" s="103">
        <f>+AL10+0.0009</f>
        <v>68.0009</v>
      </c>
      <c r="AN10" s="41">
        <f t="shared" si="23"/>
        <v>5</v>
      </c>
      <c r="AO10" s="9"/>
      <c r="AP10" s="13"/>
      <c r="AQ10" s="13"/>
      <c r="AR10" s="41" t="str">
        <f t="shared" si="24"/>
        <v>Alexandra</v>
      </c>
      <c r="AS10" s="41"/>
      <c r="AT10" s="41" t="str">
        <f t="shared" si="11"/>
        <v>SCCC</v>
      </c>
      <c r="AU10" s="41"/>
      <c r="AV10" s="41" t="str">
        <f t="shared" si="25"/>
        <v>BSCA</v>
      </c>
      <c r="AW10" s="41"/>
      <c r="AX10" s="41" t="str">
        <f t="shared" si="26"/>
        <v>Green Monks</v>
      </c>
      <c r="AY10" s="41"/>
      <c r="AZ10" s="41" t="str">
        <f t="shared" si="27"/>
        <v>Kitchener</v>
      </c>
      <c r="BA10" s="41"/>
      <c r="BB10" s="41" t="str">
        <f t="shared" si="28"/>
        <v>Players</v>
      </c>
      <c r="BC10" s="41"/>
      <c r="BD10" s="41" t="str">
        <f t="shared" si="29"/>
        <v>PB CC</v>
      </c>
      <c r="BE10" s="41"/>
      <c r="BF10" s="41" t="str">
        <f t="shared" si="30"/>
        <v>SCCC</v>
      </c>
      <c r="BG10" s="41"/>
      <c r="BH10" s="41" t="str">
        <f t="shared" si="31"/>
        <v>Barnet CC</v>
      </c>
      <c r="BI10" s="41"/>
      <c r="BJ10" s="41" t="str">
        <f t="shared" si="32"/>
        <v>Black Horse</v>
      </c>
      <c r="BK10" s="41"/>
      <c r="BL10" s="41" t="str">
        <f t="shared" si="33"/>
        <v>Chequers</v>
      </c>
      <c r="BM10" s="41"/>
      <c r="BN10" s="41" t="str">
        <f t="shared" si="34"/>
        <v>SCCC</v>
      </c>
      <c r="BO10" s="41"/>
      <c r="BP10" s="41" t="str">
        <f t="shared" si="35"/>
        <v>PBRBL</v>
      </c>
      <c r="BQ10" s="9"/>
      <c r="BR10" s="9"/>
      <c r="BS10" s="13"/>
      <c r="BT10" s="41">
        <f t="shared" si="36"/>
      </c>
      <c r="BU10" s="41"/>
      <c r="BV10" s="41" t="str">
        <f t="shared" si="37"/>
        <v>SCCC</v>
      </c>
      <c r="BW10" s="41"/>
      <c r="BX10" s="41">
        <f t="shared" si="12"/>
      </c>
      <c r="BY10" s="41"/>
      <c r="BZ10" s="41">
        <f t="shared" si="13"/>
      </c>
      <c r="CA10" s="41"/>
      <c r="CB10" s="41">
        <f t="shared" si="14"/>
      </c>
      <c r="CC10" s="41"/>
      <c r="CD10" s="41" t="str">
        <f t="shared" si="15"/>
        <v>Players</v>
      </c>
      <c r="CE10" s="41"/>
      <c r="CF10" s="41" t="str">
        <f t="shared" si="16"/>
        <v>PB CC</v>
      </c>
      <c r="CG10" s="41"/>
      <c r="CH10" s="41">
        <f t="shared" si="17"/>
      </c>
      <c r="CI10" s="41"/>
      <c r="CJ10" s="41" t="str">
        <f t="shared" si="38"/>
        <v>Barnet CC</v>
      </c>
      <c r="CK10" s="41"/>
      <c r="CL10" s="41" t="str">
        <f t="shared" si="39"/>
        <v>Black Horse</v>
      </c>
      <c r="CM10" s="41"/>
      <c r="CN10" s="41">
        <f t="shared" si="40"/>
      </c>
      <c r="CO10" s="41"/>
      <c r="CP10" s="41" t="str">
        <f t="shared" si="41"/>
        <v>SCCC</v>
      </c>
      <c r="CQ10" s="41"/>
      <c r="CR10" s="41">
        <f t="shared" si="42"/>
      </c>
      <c r="CS10" s="13"/>
      <c r="CT10" s="41">
        <f t="shared" si="43"/>
      </c>
      <c r="CU10" s="41">
        <f t="shared" si="44"/>
      </c>
      <c r="CV10" s="41" t="str">
        <f t="shared" si="45"/>
        <v>SCCC</v>
      </c>
      <c r="CW10" s="41" t="str">
        <f t="shared" si="18"/>
        <v>Builders</v>
      </c>
      <c r="CX10" s="41">
        <f t="shared" si="46"/>
      </c>
      <c r="CY10" s="41">
        <f t="shared" si="47"/>
      </c>
      <c r="CZ10" s="41">
        <f t="shared" si="48"/>
      </c>
      <c r="DA10" s="41">
        <f t="shared" si="49"/>
      </c>
      <c r="DB10" s="41">
        <f t="shared" si="50"/>
      </c>
      <c r="DC10" s="41">
        <f t="shared" si="51"/>
      </c>
      <c r="DD10" s="41" t="str">
        <f t="shared" si="52"/>
        <v>SCCC</v>
      </c>
      <c r="DE10" s="41" t="str">
        <f t="shared" si="53"/>
        <v>Players</v>
      </c>
      <c r="DF10" s="41" t="str">
        <f t="shared" si="54"/>
        <v>SCCC</v>
      </c>
      <c r="DG10" s="41" t="str">
        <f t="shared" si="55"/>
        <v>PB CC</v>
      </c>
      <c r="DH10" s="41">
        <f t="shared" si="19"/>
      </c>
      <c r="DI10" s="41">
        <f t="shared" si="56"/>
      </c>
      <c r="DJ10" s="41" t="str">
        <f t="shared" si="57"/>
        <v>SCCC</v>
      </c>
      <c r="DK10" s="41" t="str">
        <f t="shared" si="58"/>
        <v>Barnet CC</v>
      </c>
      <c r="DL10" s="41" t="str">
        <f t="shared" si="59"/>
        <v>SCCC</v>
      </c>
      <c r="DM10" s="41" t="str">
        <f t="shared" si="60"/>
        <v>Black Horse</v>
      </c>
      <c r="DN10" s="41">
        <f t="shared" si="61"/>
      </c>
      <c r="DO10" s="41">
        <f t="shared" si="62"/>
      </c>
      <c r="DP10" s="41" t="str">
        <f t="shared" si="63"/>
        <v>SCCC</v>
      </c>
      <c r="DQ10" s="41" t="str">
        <f t="shared" si="64"/>
        <v>Jokers</v>
      </c>
      <c r="DR10" s="41">
        <f t="shared" si="65"/>
      </c>
      <c r="DS10" s="41">
        <f t="shared" si="66"/>
      </c>
      <c r="DT10" s="9"/>
      <c r="DU10" s="9"/>
      <c r="DV10" s="9"/>
      <c r="DW10" s="9"/>
      <c r="DX10" s="9"/>
      <c r="DY10" s="9"/>
      <c r="DZ10" s="9"/>
      <c r="EA10" s="9"/>
      <c r="EB10" s="13"/>
      <c r="EC10" s="13"/>
    </row>
    <row r="11" spans="1:133" s="2" customFormat="1" ht="19.5" customHeight="1" thickBot="1">
      <c r="A11" s="154"/>
      <c r="B11" s="95" t="s">
        <v>28</v>
      </c>
      <c r="C11" s="6">
        <v>4</v>
      </c>
      <c r="D11" s="3">
        <f t="shared" si="20"/>
        <v>5</v>
      </c>
      <c r="E11" s="6"/>
      <c r="F11" s="97">
        <f t="shared" si="67"/>
      </c>
      <c r="G11" s="6">
        <v>4</v>
      </c>
      <c r="H11" s="97">
        <f t="shared" si="67"/>
        <v>5</v>
      </c>
      <c r="I11" s="6">
        <v>5</v>
      </c>
      <c r="J11" s="97">
        <f t="shared" si="68"/>
        <v>4</v>
      </c>
      <c r="K11" s="6"/>
      <c r="L11" s="97">
        <f t="shared" si="69"/>
      </c>
      <c r="M11" s="6"/>
      <c r="N11" s="97">
        <f t="shared" si="70"/>
      </c>
      <c r="O11" s="37"/>
      <c r="P11" s="97">
        <f t="shared" si="71"/>
      </c>
      <c r="Q11" s="6"/>
      <c r="R11" s="97">
        <f>+IF(Q11="","",9-Q11)</f>
      </c>
      <c r="S11" s="100"/>
      <c r="T11" s="101"/>
      <c r="U11" s="96">
        <v>6</v>
      </c>
      <c r="V11" s="97">
        <f t="shared" si="3"/>
        <v>3</v>
      </c>
      <c r="W11" s="96"/>
      <c r="X11" s="97">
        <f t="shared" si="4"/>
      </c>
      <c r="Y11" s="96">
        <v>8</v>
      </c>
      <c r="Z11" s="97">
        <f t="shared" si="5"/>
        <v>1</v>
      </c>
      <c r="AA11" s="96">
        <v>6</v>
      </c>
      <c r="AB11" s="97">
        <f t="shared" si="6"/>
        <v>3</v>
      </c>
      <c r="AC11" s="11"/>
      <c r="AD11" s="11"/>
      <c r="AE11" s="11"/>
      <c r="AF11" s="50" t="str">
        <f t="shared" si="7"/>
        <v>Barnet CC</v>
      </c>
      <c r="AG11" s="41">
        <f t="shared" si="21"/>
        <v>12</v>
      </c>
      <c r="AH11" s="41">
        <f t="shared" si="22"/>
        <v>7</v>
      </c>
      <c r="AI11" s="41">
        <f>+AG11-AH11</f>
        <v>5</v>
      </c>
      <c r="AJ11" s="41">
        <f>+AH11*2</f>
        <v>14</v>
      </c>
      <c r="AK11" s="53">
        <f>+(C11+E11+G11+I11+K11+M11+O11+Q11+S11+U11+W11+Y11+AA11)+SUM(T3:T15)</f>
        <v>61</v>
      </c>
      <c r="AL11" s="54">
        <f>+AJ11+AK11</f>
        <v>75</v>
      </c>
      <c r="AM11" s="103">
        <f>+AL11+0.0008</f>
        <v>75.0008</v>
      </c>
      <c r="AN11" s="41">
        <f t="shared" si="23"/>
        <v>2</v>
      </c>
      <c r="AO11" s="9"/>
      <c r="AP11" s="13"/>
      <c r="AQ11" s="13"/>
      <c r="AR11" s="41" t="str">
        <f t="shared" si="24"/>
        <v>Alexandra</v>
      </c>
      <c r="AS11" s="41"/>
      <c r="AT11" s="41" t="str">
        <f t="shared" si="11"/>
        <v>Builders</v>
      </c>
      <c r="AU11" s="41"/>
      <c r="AV11" s="41" t="str">
        <f t="shared" si="25"/>
        <v>BSCA</v>
      </c>
      <c r="AW11" s="41"/>
      <c r="AX11" s="41" t="str">
        <f t="shared" si="26"/>
        <v>Barnet CC</v>
      </c>
      <c r="AY11" s="41"/>
      <c r="AZ11" s="41" t="str">
        <f t="shared" si="27"/>
        <v>Kitchener</v>
      </c>
      <c r="BA11" s="41"/>
      <c r="BB11" s="41" t="str">
        <f t="shared" si="28"/>
        <v>Players</v>
      </c>
      <c r="BC11" s="41"/>
      <c r="BD11" s="41" t="str">
        <f t="shared" si="29"/>
        <v>PB CC</v>
      </c>
      <c r="BE11" s="41"/>
      <c r="BF11" s="41" t="str">
        <f t="shared" si="30"/>
        <v>SCCC</v>
      </c>
      <c r="BG11" s="41"/>
      <c r="BH11" s="41" t="str">
        <f t="shared" si="31"/>
        <v>Barnet CC</v>
      </c>
      <c r="BI11" s="41"/>
      <c r="BJ11" s="41" t="str">
        <f t="shared" si="32"/>
        <v>Barnet CC</v>
      </c>
      <c r="BK11" s="41"/>
      <c r="BL11" s="41" t="str">
        <f t="shared" si="33"/>
        <v>Chequers</v>
      </c>
      <c r="BM11" s="41"/>
      <c r="BN11" s="41" t="str">
        <f t="shared" si="34"/>
        <v>Barnet CC</v>
      </c>
      <c r="BO11" s="41"/>
      <c r="BP11" s="41" t="str">
        <f t="shared" si="35"/>
        <v>Barnet CC</v>
      </c>
      <c r="BQ11" s="9"/>
      <c r="BR11" s="9"/>
      <c r="BS11" s="13"/>
      <c r="BT11" s="41" t="str">
        <f t="shared" si="36"/>
        <v>Alexandra</v>
      </c>
      <c r="BU11" s="41"/>
      <c r="BV11" s="41">
        <f t="shared" si="37"/>
      </c>
      <c r="BW11" s="41"/>
      <c r="BX11" s="41" t="str">
        <f t="shared" si="12"/>
        <v>BSCA</v>
      </c>
      <c r="BY11" s="41"/>
      <c r="BZ11" s="41" t="str">
        <f t="shared" si="13"/>
        <v>Barnet CC</v>
      </c>
      <c r="CA11" s="41"/>
      <c r="CB11" s="41">
        <f t="shared" si="14"/>
      </c>
      <c r="CC11" s="41"/>
      <c r="CD11" s="41">
        <f t="shared" si="15"/>
      </c>
      <c r="CE11" s="41"/>
      <c r="CF11" s="41">
        <f t="shared" si="16"/>
      </c>
      <c r="CG11" s="41"/>
      <c r="CH11" s="41">
        <f t="shared" si="17"/>
      </c>
      <c r="CI11" s="41"/>
      <c r="CJ11" s="41">
        <f t="shared" si="38"/>
      </c>
      <c r="CK11" s="41"/>
      <c r="CL11" s="41" t="str">
        <f t="shared" si="39"/>
        <v>Barnet CC</v>
      </c>
      <c r="CM11" s="41"/>
      <c r="CN11" s="41">
        <f t="shared" si="40"/>
      </c>
      <c r="CO11" s="41"/>
      <c r="CP11" s="41" t="str">
        <f t="shared" si="41"/>
        <v>Barnet CC</v>
      </c>
      <c r="CQ11" s="41"/>
      <c r="CR11" s="41" t="str">
        <f t="shared" si="42"/>
        <v>Barnet CC</v>
      </c>
      <c r="CS11" s="13"/>
      <c r="CT11" s="41" t="str">
        <f>+IF(C11="","",$B11)</f>
        <v>Barnet CC</v>
      </c>
      <c r="CU11" s="41" t="str">
        <f>+IF(D11="","",$C$2)</f>
        <v>Alexandra</v>
      </c>
      <c r="CV11" s="41">
        <f>+IF(E11="","",$B11)</f>
      </c>
      <c r="CW11" s="41">
        <f t="shared" si="18"/>
      </c>
      <c r="CX11" s="41" t="str">
        <f>+IF(G11="","",$B11)</f>
        <v>Barnet CC</v>
      </c>
      <c r="CY11" s="41" t="str">
        <f>+IF(H11="","",$G$2)</f>
        <v>BSCA</v>
      </c>
      <c r="CZ11" s="41" t="str">
        <f>+IF(I11="","",$B11)</f>
        <v>Barnet CC</v>
      </c>
      <c r="DA11" s="41" t="str">
        <f>+IF(J11="","",$I$2)</f>
        <v>Green Monks</v>
      </c>
      <c r="DB11" s="41">
        <f>+IF(K11="","",$B11)</f>
      </c>
      <c r="DC11" s="41">
        <f>+IF(L11="","",$K$2)</f>
      </c>
      <c r="DD11" s="41">
        <f>+IF(M11="","",$B11)</f>
      </c>
      <c r="DE11" s="41">
        <f>+IF(N11="","",$M$2)</f>
      </c>
      <c r="DF11" s="41">
        <f>+IF(O11="","",$B11)</f>
      </c>
      <c r="DG11" s="41">
        <f>+IF(P11="","",$O$2)</f>
      </c>
      <c r="DH11" s="41">
        <f>+IF(Q11="","",$B11)</f>
      </c>
      <c r="DI11" s="41">
        <f t="shared" si="56"/>
      </c>
      <c r="DJ11" s="41">
        <f t="shared" si="57"/>
      </c>
      <c r="DK11" s="41">
        <f t="shared" si="58"/>
      </c>
      <c r="DL11" s="41" t="str">
        <f t="shared" si="59"/>
        <v>Barnet CC</v>
      </c>
      <c r="DM11" s="41" t="str">
        <f t="shared" si="60"/>
        <v>Black Horse</v>
      </c>
      <c r="DN11" s="41">
        <f t="shared" si="61"/>
      </c>
      <c r="DO11" s="41">
        <f t="shared" si="62"/>
      </c>
      <c r="DP11" s="41" t="str">
        <f t="shared" si="63"/>
        <v>Barnet CC</v>
      </c>
      <c r="DQ11" s="41" t="str">
        <f t="shared" si="64"/>
        <v>Jokers</v>
      </c>
      <c r="DR11" s="41" t="str">
        <f t="shared" si="65"/>
        <v>Barnet CC</v>
      </c>
      <c r="DS11" s="41" t="str">
        <f t="shared" si="66"/>
        <v>PBRBL</v>
      </c>
      <c r="DT11" s="9"/>
      <c r="DU11" s="9"/>
      <c r="DV11" s="9"/>
      <c r="DW11" s="9"/>
      <c r="DX11" s="9"/>
      <c r="DY11" s="9"/>
      <c r="DZ11" s="9"/>
      <c r="EA11" s="9"/>
      <c r="EB11" s="13"/>
      <c r="EC11" s="13"/>
    </row>
    <row r="12" spans="1:133" s="2" customFormat="1" ht="19.5" customHeight="1" thickBot="1">
      <c r="A12" s="154"/>
      <c r="B12" s="95" t="s">
        <v>4</v>
      </c>
      <c r="C12" s="6">
        <v>4</v>
      </c>
      <c r="D12" s="3">
        <f t="shared" si="20"/>
        <v>5</v>
      </c>
      <c r="E12" s="6">
        <v>6</v>
      </c>
      <c r="F12" s="97">
        <f t="shared" si="67"/>
        <v>3</v>
      </c>
      <c r="G12" s="6">
        <v>3</v>
      </c>
      <c r="H12" s="97">
        <f t="shared" si="67"/>
        <v>6</v>
      </c>
      <c r="I12" s="6"/>
      <c r="J12" s="97">
        <f t="shared" si="68"/>
      </c>
      <c r="K12" s="6">
        <v>5</v>
      </c>
      <c r="L12" s="97">
        <f t="shared" si="69"/>
        <v>4</v>
      </c>
      <c r="M12" s="6"/>
      <c r="N12" s="97">
        <f t="shared" si="70"/>
      </c>
      <c r="O12" s="37">
        <v>4</v>
      </c>
      <c r="P12" s="97">
        <f t="shared" si="71"/>
        <v>5</v>
      </c>
      <c r="Q12" s="6"/>
      <c r="R12" s="97">
        <f>+IF(Q12="","",9-Q12)</f>
      </c>
      <c r="S12" s="96"/>
      <c r="T12" s="97">
        <f>+IF(S12="","",9-S12)</f>
      </c>
      <c r="U12" s="100"/>
      <c r="V12" s="101"/>
      <c r="W12" s="96">
        <v>7</v>
      </c>
      <c r="X12" s="97">
        <f t="shared" si="4"/>
        <v>2</v>
      </c>
      <c r="Y12" s="96"/>
      <c r="Z12" s="97">
        <f t="shared" si="5"/>
      </c>
      <c r="AA12" s="96"/>
      <c r="AB12" s="97">
        <f t="shared" si="6"/>
      </c>
      <c r="AC12" s="11"/>
      <c r="AD12" s="11"/>
      <c r="AE12" s="11"/>
      <c r="AF12" s="50" t="str">
        <f t="shared" si="7"/>
        <v>Black Horse</v>
      </c>
      <c r="AG12" s="41">
        <f t="shared" si="21"/>
        <v>12</v>
      </c>
      <c r="AH12" s="41">
        <f t="shared" si="22"/>
        <v>6</v>
      </c>
      <c r="AI12" s="41">
        <f>+AG12-AH12</f>
        <v>6</v>
      </c>
      <c r="AJ12" s="41">
        <f>+AH12*2</f>
        <v>12</v>
      </c>
      <c r="AK12" s="53">
        <f>+(C12+E12+G12+I12+K12+M12+O12+Q12+S12+U12+W12+Y12+AA12)+SUM(V3:V15)</f>
        <v>57</v>
      </c>
      <c r="AL12" s="54">
        <f>+AJ12+AK12</f>
        <v>69</v>
      </c>
      <c r="AM12" s="103">
        <f>+AL12+0.0006</f>
        <v>69.0006</v>
      </c>
      <c r="AN12" s="41">
        <f t="shared" si="23"/>
        <v>4</v>
      </c>
      <c r="AO12" s="9"/>
      <c r="AP12" s="13"/>
      <c r="AQ12" s="13"/>
      <c r="AR12" s="41" t="str">
        <f t="shared" si="24"/>
        <v>Alexandra</v>
      </c>
      <c r="AS12" s="41"/>
      <c r="AT12" s="41" t="str">
        <f t="shared" si="11"/>
        <v>Black Horse</v>
      </c>
      <c r="AU12" s="41"/>
      <c r="AV12" s="41" t="str">
        <f t="shared" si="25"/>
        <v>BSCA</v>
      </c>
      <c r="AW12" s="41"/>
      <c r="AX12" s="41" t="str">
        <f t="shared" si="26"/>
        <v>Green Monks</v>
      </c>
      <c r="AY12" s="41"/>
      <c r="AZ12" s="41" t="str">
        <f t="shared" si="27"/>
        <v>Black Horse</v>
      </c>
      <c r="BA12" s="41"/>
      <c r="BB12" s="41" t="str">
        <f t="shared" si="28"/>
        <v>Players</v>
      </c>
      <c r="BC12" s="41"/>
      <c r="BD12" s="41" t="str">
        <f t="shared" si="29"/>
        <v>PB CC</v>
      </c>
      <c r="BE12" s="41"/>
      <c r="BF12" s="41" t="str">
        <f t="shared" si="30"/>
        <v>SCCC</v>
      </c>
      <c r="BG12" s="41"/>
      <c r="BH12" s="41" t="str">
        <f t="shared" si="31"/>
        <v>Barnet CC</v>
      </c>
      <c r="BI12" s="41"/>
      <c r="BJ12" s="41" t="str">
        <f t="shared" si="32"/>
        <v>Black Horse</v>
      </c>
      <c r="BK12" s="41"/>
      <c r="BL12" s="41" t="str">
        <f t="shared" si="33"/>
        <v>Black Horse</v>
      </c>
      <c r="BM12" s="41"/>
      <c r="BN12" s="41" t="str">
        <f t="shared" si="34"/>
        <v>Jokers</v>
      </c>
      <c r="BO12" s="41"/>
      <c r="BP12" s="41" t="str">
        <f t="shared" si="35"/>
        <v>PBRBL</v>
      </c>
      <c r="BQ12" s="9"/>
      <c r="BR12" s="9"/>
      <c r="BS12" s="13"/>
      <c r="BT12" s="41" t="str">
        <f t="shared" si="36"/>
        <v>Alexandra</v>
      </c>
      <c r="BU12" s="41"/>
      <c r="BV12" s="41" t="str">
        <f t="shared" si="37"/>
        <v>Black Horse</v>
      </c>
      <c r="BW12" s="41"/>
      <c r="BX12" s="41" t="str">
        <f t="shared" si="12"/>
        <v>BSCA</v>
      </c>
      <c r="BY12" s="41"/>
      <c r="BZ12" s="41">
        <f t="shared" si="13"/>
      </c>
      <c r="CA12" s="41"/>
      <c r="CB12" s="41" t="str">
        <f t="shared" si="14"/>
        <v>Black Horse</v>
      </c>
      <c r="CC12" s="41"/>
      <c r="CD12" s="41">
        <f t="shared" si="15"/>
      </c>
      <c r="CE12" s="41"/>
      <c r="CF12" s="41" t="str">
        <f t="shared" si="16"/>
        <v>PB CC</v>
      </c>
      <c r="CG12" s="41"/>
      <c r="CH12" s="41">
        <f t="shared" si="17"/>
      </c>
      <c r="CI12" s="41"/>
      <c r="CJ12" s="41">
        <f t="shared" si="38"/>
      </c>
      <c r="CK12" s="41"/>
      <c r="CL12" s="41">
        <f t="shared" si="39"/>
      </c>
      <c r="CM12" s="41"/>
      <c r="CN12" s="41" t="str">
        <f t="shared" si="40"/>
        <v>Black Horse</v>
      </c>
      <c r="CO12" s="41"/>
      <c r="CP12" s="41">
        <f t="shared" si="41"/>
      </c>
      <c r="CQ12" s="41"/>
      <c r="CR12" s="41">
        <f t="shared" si="42"/>
      </c>
      <c r="CS12" s="13"/>
      <c r="CT12" s="41" t="str">
        <f>+IF(C12="","",$B12)</f>
        <v>Black Horse</v>
      </c>
      <c r="CU12" s="41" t="str">
        <f>+IF(D12="","",$C$2)</f>
        <v>Alexandra</v>
      </c>
      <c r="CV12" s="41" t="str">
        <f>+IF(E12="","",$B12)</f>
        <v>Black Horse</v>
      </c>
      <c r="CW12" s="41" t="str">
        <f t="shared" si="18"/>
        <v>Builders</v>
      </c>
      <c r="CX12" s="41" t="str">
        <f>+IF(G12="","",$B12)</f>
        <v>Black Horse</v>
      </c>
      <c r="CY12" s="41" t="str">
        <f>+IF(H12="","",$G$2)</f>
        <v>BSCA</v>
      </c>
      <c r="CZ12" s="41">
        <f>+IF(I12="","",$B12)</f>
      </c>
      <c r="DA12" s="41">
        <f>+IF(J12="","",$I$2)</f>
      </c>
      <c r="DB12" s="41" t="str">
        <f>+IF(K12="","",$B12)</f>
        <v>Black Horse</v>
      </c>
      <c r="DC12" s="41" t="str">
        <f>+IF(L12="","",$K$2)</f>
        <v>Kitchener</v>
      </c>
      <c r="DD12" s="41">
        <f>+IF(M12="","",$B12)</f>
      </c>
      <c r="DE12" s="41">
        <f>+IF(N12="","",$M$2)</f>
      </c>
      <c r="DF12" s="41" t="str">
        <f>+IF(O12="","",$B12)</f>
        <v>Black Horse</v>
      </c>
      <c r="DG12" s="41" t="str">
        <f>+IF(P12="","",$O$2)</f>
        <v>PB CC</v>
      </c>
      <c r="DH12" s="41">
        <f>+IF(Q12="","",$B12)</f>
      </c>
      <c r="DI12" s="41">
        <f t="shared" si="56"/>
      </c>
      <c r="DJ12" s="41">
        <f t="shared" si="57"/>
      </c>
      <c r="DK12" s="41">
        <f t="shared" si="58"/>
      </c>
      <c r="DL12" s="41">
        <f t="shared" si="59"/>
      </c>
      <c r="DM12" s="41">
        <f t="shared" si="60"/>
      </c>
      <c r="DN12" s="41" t="str">
        <f t="shared" si="61"/>
        <v>Black Horse</v>
      </c>
      <c r="DO12" s="41" t="str">
        <f t="shared" si="62"/>
        <v>Chequers</v>
      </c>
      <c r="DP12" s="41">
        <f t="shared" si="63"/>
      </c>
      <c r="DQ12" s="41">
        <f t="shared" si="64"/>
      </c>
      <c r="DR12" s="41">
        <f t="shared" si="65"/>
      </c>
      <c r="DS12" s="41">
        <f t="shared" si="66"/>
      </c>
      <c r="DT12" s="9"/>
      <c r="DU12" s="9"/>
      <c r="DV12" s="9"/>
      <c r="DW12" s="9"/>
      <c r="DX12" s="9"/>
      <c r="DY12" s="9"/>
      <c r="DZ12" s="9"/>
      <c r="EA12" s="9"/>
      <c r="EB12" s="13"/>
      <c r="EC12" s="13"/>
    </row>
    <row r="13" spans="1:133" s="2" customFormat="1" ht="19.5" customHeight="1" thickBot="1">
      <c r="A13" s="154"/>
      <c r="B13" s="95" t="s">
        <v>3</v>
      </c>
      <c r="C13" s="6"/>
      <c r="D13" s="3">
        <f t="shared" si="20"/>
      </c>
      <c r="E13" s="6">
        <v>4</v>
      </c>
      <c r="F13" s="97">
        <f t="shared" si="67"/>
        <v>5</v>
      </c>
      <c r="G13" s="6"/>
      <c r="H13" s="97">
        <f t="shared" si="67"/>
      </c>
      <c r="I13" s="6"/>
      <c r="J13" s="97">
        <f t="shared" si="68"/>
      </c>
      <c r="K13" s="6">
        <v>5</v>
      </c>
      <c r="L13" s="97">
        <f t="shared" si="69"/>
        <v>4</v>
      </c>
      <c r="M13" s="6">
        <v>4</v>
      </c>
      <c r="N13" s="97">
        <f t="shared" si="70"/>
        <v>5</v>
      </c>
      <c r="O13" s="37"/>
      <c r="P13" s="97">
        <f t="shared" si="71"/>
      </c>
      <c r="Q13" s="6">
        <v>3</v>
      </c>
      <c r="R13" s="97">
        <f>+IF(Q13="","",9-Q13)</f>
        <v>6</v>
      </c>
      <c r="S13" s="96">
        <v>5</v>
      </c>
      <c r="T13" s="97">
        <f>+IF(S13="","",9-S13)</f>
        <v>4</v>
      </c>
      <c r="U13" s="96"/>
      <c r="V13" s="97">
        <f>+IF(U13="","",9-U13)</f>
      </c>
      <c r="W13" s="100"/>
      <c r="X13" s="101"/>
      <c r="Y13" s="96"/>
      <c r="Z13" s="97">
        <f t="shared" si="5"/>
      </c>
      <c r="AA13" s="96">
        <v>2</v>
      </c>
      <c r="AB13" s="97">
        <f t="shared" si="6"/>
        <v>7</v>
      </c>
      <c r="AC13" s="11"/>
      <c r="AD13" s="11"/>
      <c r="AE13" s="11"/>
      <c r="AF13" s="50" t="str">
        <f t="shared" si="7"/>
        <v>Chequers</v>
      </c>
      <c r="AG13" s="41">
        <f t="shared" si="21"/>
        <v>12</v>
      </c>
      <c r="AH13" s="41">
        <f t="shared" si="22"/>
        <v>5</v>
      </c>
      <c r="AI13" s="41">
        <f>+AG13-AH13</f>
        <v>7</v>
      </c>
      <c r="AJ13" s="41">
        <f>+AH13*2</f>
        <v>10</v>
      </c>
      <c r="AK13" s="53">
        <f>+(C13+E13+G13+I13+K13+M13+O13+Q13+S13+U13+W13+Y13+AA13)+SUM(X3:X15)</f>
        <v>44</v>
      </c>
      <c r="AL13" s="54">
        <f>+AJ13+AK13</f>
        <v>54</v>
      </c>
      <c r="AM13" s="103">
        <f>+AL13+0.0005</f>
        <v>54.0005</v>
      </c>
      <c r="AN13" s="41">
        <f t="shared" si="23"/>
        <v>12</v>
      </c>
      <c r="AO13" s="9"/>
      <c r="AP13" s="13"/>
      <c r="AQ13" s="13"/>
      <c r="AR13" s="41" t="str">
        <f t="shared" si="24"/>
        <v>Alexandra</v>
      </c>
      <c r="AS13" s="41"/>
      <c r="AT13" s="41" t="str">
        <f t="shared" si="11"/>
        <v>Builders</v>
      </c>
      <c r="AU13" s="41"/>
      <c r="AV13" s="41" t="str">
        <f t="shared" si="25"/>
        <v>BSCA</v>
      </c>
      <c r="AW13" s="41"/>
      <c r="AX13" s="41" t="str">
        <f t="shared" si="26"/>
        <v>Green Monks</v>
      </c>
      <c r="AY13" s="41"/>
      <c r="AZ13" s="41" t="str">
        <f t="shared" si="27"/>
        <v>Chequers</v>
      </c>
      <c r="BA13" s="41"/>
      <c r="BB13" s="41" t="str">
        <f t="shared" si="28"/>
        <v>Players</v>
      </c>
      <c r="BC13" s="41"/>
      <c r="BD13" s="41" t="str">
        <f t="shared" si="29"/>
        <v>PB CC</v>
      </c>
      <c r="BE13" s="41"/>
      <c r="BF13" s="41" t="str">
        <f t="shared" si="30"/>
        <v>SCCC</v>
      </c>
      <c r="BG13" s="41"/>
      <c r="BH13" s="41" t="str">
        <f t="shared" si="31"/>
        <v>Chequers</v>
      </c>
      <c r="BI13" s="41"/>
      <c r="BJ13" s="41" t="str">
        <f t="shared" si="32"/>
        <v>Black Horse</v>
      </c>
      <c r="BK13" s="41"/>
      <c r="BL13" s="41" t="str">
        <f t="shared" si="33"/>
        <v>Chequers</v>
      </c>
      <c r="BM13" s="41"/>
      <c r="BN13" s="41" t="str">
        <f t="shared" si="34"/>
        <v>Jokers</v>
      </c>
      <c r="BO13" s="41"/>
      <c r="BP13" s="41" t="str">
        <f t="shared" si="35"/>
        <v>PBRBL</v>
      </c>
      <c r="BQ13" s="9"/>
      <c r="BR13" s="9"/>
      <c r="BS13" s="13"/>
      <c r="BT13" s="41">
        <f t="shared" si="36"/>
      </c>
      <c r="BU13" s="41"/>
      <c r="BV13" s="41" t="str">
        <f t="shared" si="37"/>
        <v>Builders</v>
      </c>
      <c r="BW13" s="41"/>
      <c r="BX13" s="41">
        <f t="shared" si="12"/>
      </c>
      <c r="BY13" s="41"/>
      <c r="BZ13" s="41">
        <f t="shared" si="13"/>
      </c>
      <c r="CA13" s="41"/>
      <c r="CB13" s="41" t="str">
        <f t="shared" si="14"/>
        <v>Chequers</v>
      </c>
      <c r="CC13" s="41"/>
      <c r="CD13" s="41" t="str">
        <f t="shared" si="15"/>
        <v>Players</v>
      </c>
      <c r="CE13" s="41"/>
      <c r="CF13" s="41">
        <f t="shared" si="16"/>
      </c>
      <c r="CG13" s="41"/>
      <c r="CH13" s="41" t="str">
        <f t="shared" si="17"/>
        <v>SCCC</v>
      </c>
      <c r="CI13" s="41"/>
      <c r="CJ13" s="41" t="str">
        <f t="shared" si="38"/>
        <v>Chequers</v>
      </c>
      <c r="CK13" s="41"/>
      <c r="CL13" s="41">
        <f t="shared" si="39"/>
      </c>
      <c r="CM13" s="41"/>
      <c r="CN13" s="41">
        <f t="shared" si="40"/>
      </c>
      <c r="CO13" s="41"/>
      <c r="CP13" s="41">
        <f t="shared" si="41"/>
      </c>
      <c r="CQ13" s="41"/>
      <c r="CR13" s="41" t="str">
        <f t="shared" si="42"/>
        <v>PBRBL</v>
      </c>
      <c r="CS13" s="13"/>
      <c r="CT13" s="41">
        <f>+IF(C13="","",$B13)</f>
      </c>
      <c r="CU13" s="41">
        <f>+IF(D13="","",$C$2)</f>
      </c>
      <c r="CV13" s="41" t="str">
        <f>+IF(E13="","",$B13)</f>
        <v>Chequers</v>
      </c>
      <c r="CW13" s="41" t="str">
        <f t="shared" si="18"/>
        <v>Builders</v>
      </c>
      <c r="CX13" s="41">
        <f>+IF(G13="","",$B13)</f>
      </c>
      <c r="CY13" s="41">
        <f>+IF(H13="","",$G$2)</f>
      </c>
      <c r="CZ13" s="41">
        <f>+IF(I13="","",$B13)</f>
      </c>
      <c r="DA13" s="41">
        <f>+IF(J13="","",$I$2)</f>
      </c>
      <c r="DB13" s="41" t="str">
        <f>+IF(K13="","",$B13)</f>
        <v>Chequers</v>
      </c>
      <c r="DC13" s="41" t="str">
        <f>+IF(L13="","",$K$2)</f>
        <v>Kitchener</v>
      </c>
      <c r="DD13" s="41" t="str">
        <f>+IF(M13="","",$B13)</f>
        <v>Chequers</v>
      </c>
      <c r="DE13" s="41" t="str">
        <f>+IF(N13="","",$M$2)</f>
        <v>Players</v>
      </c>
      <c r="DF13" s="41">
        <f>+IF(O13="","",$B13)</f>
      </c>
      <c r="DG13" s="41">
        <f>+IF(P13="","",$O$2)</f>
      </c>
      <c r="DH13" s="41" t="str">
        <f>+IF(Q13="","",$B13)</f>
        <v>Chequers</v>
      </c>
      <c r="DI13" s="41" t="str">
        <f t="shared" si="56"/>
        <v>SCCC</v>
      </c>
      <c r="DJ13" s="41" t="str">
        <f t="shared" si="57"/>
        <v>Chequers</v>
      </c>
      <c r="DK13" s="41" t="str">
        <f t="shared" si="58"/>
        <v>Barnet CC</v>
      </c>
      <c r="DL13" s="41">
        <f t="shared" si="59"/>
      </c>
      <c r="DM13" s="41">
        <f t="shared" si="60"/>
      </c>
      <c r="DN13" s="41">
        <f t="shared" si="61"/>
      </c>
      <c r="DO13" s="41">
        <f t="shared" si="62"/>
      </c>
      <c r="DP13" s="41">
        <f t="shared" si="63"/>
      </c>
      <c r="DQ13" s="41">
        <f t="shared" si="64"/>
      </c>
      <c r="DR13" s="41" t="str">
        <f t="shared" si="65"/>
        <v>Chequers</v>
      </c>
      <c r="DS13" s="41" t="str">
        <f t="shared" si="66"/>
        <v>PBRBL</v>
      </c>
      <c r="DT13" s="9"/>
      <c r="DU13" s="9"/>
      <c r="DV13" s="9"/>
      <c r="DW13" s="9"/>
      <c r="DX13" s="9"/>
      <c r="DY13" s="9"/>
      <c r="DZ13" s="9"/>
      <c r="EA13" s="9"/>
      <c r="EB13" s="13"/>
      <c r="EC13" s="13"/>
    </row>
    <row r="14" spans="1:133" s="2" customFormat="1" ht="19.5" customHeight="1" thickBot="1">
      <c r="A14" s="154"/>
      <c r="B14" s="95" t="s">
        <v>22</v>
      </c>
      <c r="C14" s="6"/>
      <c r="D14" s="3">
        <f t="shared" si="20"/>
      </c>
      <c r="E14" s="6"/>
      <c r="F14" s="97">
        <f t="shared" si="67"/>
      </c>
      <c r="G14" s="6">
        <v>2</v>
      </c>
      <c r="H14" s="97">
        <f t="shared" si="67"/>
        <v>7</v>
      </c>
      <c r="I14" s="6">
        <v>2</v>
      </c>
      <c r="J14" s="97">
        <f t="shared" si="68"/>
        <v>7</v>
      </c>
      <c r="K14" s="6"/>
      <c r="L14" s="97">
        <f t="shared" si="69"/>
      </c>
      <c r="M14" s="6">
        <v>4</v>
      </c>
      <c r="N14" s="97">
        <f t="shared" si="70"/>
        <v>5</v>
      </c>
      <c r="O14" s="37">
        <v>8</v>
      </c>
      <c r="P14" s="97">
        <f t="shared" si="71"/>
        <v>1</v>
      </c>
      <c r="Q14" s="6"/>
      <c r="R14" s="97">
        <f>+IF(Q14="","",9-Q14)</f>
      </c>
      <c r="S14" s="96"/>
      <c r="T14" s="97">
        <f>+IF(S14="","",9-S14)</f>
      </c>
      <c r="U14" s="96">
        <v>2</v>
      </c>
      <c r="V14" s="97">
        <f>+IF(U14="","",9-U14)</f>
        <v>7</v>
      </c>
      <c r="W14" s="96">
        <v>4</v>
      </c>
      <c r="X14" s="97">
        <f>+IF(W14="","",9-W14)</f>
        <v>5</v>
      </c>
      <c r="Y14" s="100"/>
      <c r="Z14" s="101"/>
      <c r="AA14" s="96"/>
      <c r="AB14" s="97">
        <f t="shared" si="6"/>
      </c>
      <c r="AC14" s="11"/>
      <c r="AD14" s="11"/>
      <c r="AE14" s="11"/>
      <c r="AF14" s="50" t="str">
        <f t="shared" si="7"/>
        <v>Jokers</v>
      </c>
      <c r="AG14" s="41">
        <f t="shared" si="21"/>
        <v>12</v>
      </c>
      <c r="AH14" s="41">
        <f t="shared" si="22"/>
        <v>3</v>
      </c>
      <c r="AI14" s="41">
        <f>+AG14-AH14</f>
        <v>9</v>
      </c>
      <c r="AJ14" s="41">
        <f>+AH14*2</f>
        <v>6</v>
      </c>
      <c r="AK14" s="53">
        <f>+(C14+E14+G14+I14+K14+M14+O14+Q14+S14+U14+W14+Y14+AA14)+SUM(Z3:Z15)</f>
        <v>43</v>
      </c>
      <c r="AL14" s="54">
        <f>+AJ14+AK14</f>
        <v>49</v>
      </c>
      <c r="AM14" s="103">
        <f>+AL14+0.0003</f>
        <v>49.0003</v>
      </c>
      <c r="AN14" s="41">
        <f t="shared" si="23"/>
        <v>13</v>
      </c>
      <c r="AO14" s="9"/>
      <c r="AP14" s="13"/>
      <c r="AQ14" s="13"/>
      <c r="AR14" s="41" t="str">
        <f t="shared" si="24"/>
        <v>Alexandra</v>
      </c>
      <c r="AS14" s="41"/>
      <c r="AT14" s="41" t="str">
        <f t="shared" si="11"/>
        <v>Builders</v>
      </c>
      <c r="AU14" s="41"/>
      <c r="AV14" s="41" t="str">
        <f t="shared" si="25"/>
        <v>BSCA</v>
      </c>
      <c r="AW14" s="41"/>
      <c r="AX14" s="41" t="str">
        <f t="shared" si="26"/>
        <v>Green Monks</v>
      </c>
      <c r="AY14" s="41"/>
      <c r="AZ14" s="41" t="str">
        <f t="shared" si="27"/>
        <v>Kitchener</v>
      </c>
      <c r="BA14" s="41"/>
      <c r="BB14" s="41" t="str">
        <f t="shared" si="28"/>
        <v>Players</v>
      </c>
      <c r="BC14" s="41"/>
      <c r="BD14" s="41" t="str">
        <f t="shared" si="29"/>
        <v>Jokers</v>
      </c>
      <c r="BE14" s="41"/>
      <c r="BF14" s="41" t="str">
        <f t="shared" si="30"/>
        <v>SCCC</v>
      </c>
      <c r="BG14" s="41"/>
      <c r="BH14" s="41" t="str">
        <f t="shared" si="31"/>
        <v>Barnet CC</v>
      </c>
      <c r="BI14" s="41"/>
      <c r="BJ14" s="41" t="str">
        <f t="shared" si="32"/>
        <v>Black Horse</v>
      </c>
      <c r="BK14" s="41"/>
      <c r="BL14" s="41" t="str">
        <f t="shared" si="33"/>
        <v>Chequers</v>
      </c>
      <c r="BM14" s="41"/>
      <c r="BN14" s="41" t="str">
        <f t="shared" si="34"/>
        <v>Jokers</v>
      </c>
      <c r="BO14" s="41"/>
      <c r="BP14" s="41" t="str">
        <f t="shared" si="35"/>
        <v>PBRBL</v>
      </c>
      <c r="BQ14" s="9"/>
      <c r="BR14" s="9"/>
      <c r="BS14" s="13"/>
      <c r="BT14" s="41">
        <f t="shared" si="36"/>
      </c>
      <c r="BU14" s="41"/>
      <c r="BV14" s="41">
        <f t="shared" si="37"/>
      </c>
      <c r="BW14" s="41"/>
      <c r="BX14" s="41" t="str">
        <f t="shared" si="12"/>
        <v>BSCA</v>
      </c>
      <c r="BY14" s="41"/>
      <c r="BZ14" s="41" t="str">
        <f t="shared" si="13"/>
        <v>Green Monks</v>
      </c>
      <c r="CA14" s="41"/>
      <c r="CB14" s="41">
        <f t="shared" si="14"/>
      </c>
      <c r="CC14" s="41"/>
      <c r="CD14" s="41" t="str">
        <f t="shared" si="15"/>
        <v>Players</v>
      </c>
      <c r="CE14" s="41"/>
      <c r="CF14" s="41" t="str">
        <f t="shared" si="16"/>
        <v>Jokers</v>
      </c>
      <c r="CG14" s="41"/>
      <c r="CH14" s="41">
        <f t="shared" si="17"/>
      </c>
      <c r="CI14" s="41"/>
      <c r="CJ14" s="41">
        <f t="shared" si="38"/>
      </c>
      <c r="CK14" s="41"/>
      <c r="CL14" s="41" t="str">
        <f t="shared" si="39"/>
        <v>Black Horse</v>
      </c>
      <c r="CM14" s="41"/>
      <c r="CN14" s="41" t="str">
        <f t="shared" si="40"/>
        <v>Chequers</v>
      </c>
      <c r="CO14" s="41"/>
      <c r="CP14" s="41">
        <f t="shared" si="41"/>
      </c>
      <c r="CQ14" s="41"/>
      <c r="CR14" s="41">
        <f t="shared" si="42"/>
      </c>
      <c r="CS14" s="13"/>
      <c r="CT14" s="41">
        <f>+IF(C14="","",$B14)</f>
      </c>
      <c r="CU14" s="41">
        <f>+IF(D14="","",$C$2)</f>
      </c>
      <c r="CV14" s="41">
        <f>+IF(E14="","",$B14)</f>
      </c>
      <c r="CW14" s="41">
        <f t="shared" si="18"/>
      </c>
      <c r="CX14" s="41" t="str">
        <f>+IF(G14="","",$B14)</f>
        <v>Jokers</v>
      </c>
      <c r="CY14" s="41" t="str">
        <f>+IF(H14="","",$G$2)</f>
        <v>BSCA</v>
      </c>
      <c r="CZ14" s="41" t="str">
        <f>+IF(I14="","",$B14)</f>
        <v>Jokers</v>
      </c>
      <c r="DA14" s="41" t="str">
        <f>+IF(J14="","",$I$2)</f>
        <v>Green Monks</v>
      </c>
      <c r="DB14" s="41">
        <f>+IF(K14="","",$B14)</f>
      </c>
      <c r="DC14" s="41">
        <f>+IF(L14="","",$K$2)</f>
      </c>
      <c r="DD14" s="41" t="str">
        <f>+IF(M14="","",$B14)</f>
        <v>Jokers</v>
      </c>
      <c r="DE14" s="41" t="str">
        <f>+IF(N14="","",$M$2)</f>
        <v>Players</v>
      </c>
      <c r="DF14" s="41" t="str">
        <f>+IF(O14="","",$B14)</f>
        <v>Jokers</v>
      </c>
      <c r="DG14" s="41" t="str">
        <f>+IF(P14="","",$O$2)</f>
        <v>PB CC</v>
      </c>
      <c r="DH14" s="41">
        <f>+IF(Q14="","",$B14)</f>
      </c>
      <c r="DI14" s="41">
        <f t="shared" si="56"/>
      </c>
      <c r="DJ14" s="41">
        <f t="shared" si="57"/>
      </c>
      <c r="DK14" s="41">
        <f t="shared" si="58"/>
      </c>
      <c r="DL14" s="41" t="str">
        <f t="shared" si="59"/>
        <v>Jokers</v>
      </c>
      <c r="DM14" s="41" t="str">
        <f t="shared" si="60"/>
        <v>Black Horse</v>
      </c>
      <c r="DN14" s="41" t="str">
        <f t="shared" si="61"/>
        <v>Jokers</v>
      </c>
      <c r="DO14" s="41" t="str">
        <f t="shared" si="62"/>
        <v>Chequers</v>
      </c>
      <c r="DP14" s="41">
        <f t="shared" si="63"/>
      </c>
      <c r="DQ14" s="41">
        <f t="shared" si="64"/>
      </c>
      <c r="DR14" s="41">
        <f t="shared" si="65"/>
      </c>
      <c r="DS14" s="41">
        <f t="shared" si="66"/>
      </c>
      <c r="DT14" s="9"/>
      <c r="DU14" s="9"/>
      <c r="DV14" s="9"/>
      <c r="DW14" s="9"/>
      <c r="DX14" s="9"/>
      <c r="DY14" s="9"/>
      <c r="DZ14" s="9"/>
      <c r="EA14" s="9"/>
      <c r="EB14" s="13"/>
      <c r="EC14" s="13"/>
    </row>
    <row r="15" spans="1:133" s="2" customFormat="1" ht="19.5" customHeight="1" thickBot="1">
      <c r="A15" s="154"/>
      <c r="B15" s="95" t="s">
        <v>51</v>
      </c>
      <c r="C15" s="6"/>
      <c r="D15" s="3">
        <f t="shared" si="20"/>
      </c>
      <c r="E15" s="6">
        <v>3</v>
      </c>
      <c r="F15" s="97">
        <f t="shared" si="67"/>
        <v>6</v>
      </c>
      <c r="G15" s="6"/>
      <c r="H15" s="97">
        <f t="shared" si="67"/>
      </c>
      <c r="I15" s="6"/>
      <c r="J15" s="97">
        <f t="shared" si="68"/>
      </c>
      <c r="K15" s="6">
        <v>3</v>
      </c>
      <c r="L15" s="97">
        <f t="shared" si="69"/>
        <v>6</v>
      </c>
      <c r="M15" s="6">
        <v>4</v>
      </c>
      <c r="N15" s="97">
        <f t="shared" si="70"/>
        <v>5</v>
      </c>
      <c r="O15" s="37"/>
      <c r="P15" s="97">
        <f t="shared" si="71"/>
      </c>
      <c r="Q15" s="6">
        <v>6</v>
      </c>
      <c r="R15" s="97">
        <f>+IF(Q15="","",9-Q15)</f>
        <v>3</v>
      </c>
      <c r="S15" s="96"/>
      <c r="T15" s="97">
        <f>+IF(S15="","",9-S15)</f>
      </c>
      <c r="U15" s="96">
        <v>6</v>
      </c>
      <c r="V15" s="97">
        <f>+IF(U15="","",9-U15)</f>
        <v>3</v>
      </c>
      <c r="W15" s="96"/>
      <c r="X15" s="97">
        <f>+IF(W15="","",9-W15)</f>
      </c>
      <c r="Y15" s="96">
        <v>3</v>
      </c>
      <c r="Z15" s="97">
        <f>+IF(Y15="","",9-Y15)</f>
        <v>6</v>
      </c>
      <c r="AA15" s="100"/>
      <c r="AB15" s="101"/>
      <c r="AC15" s="11"/>
      <c r="AD15" s="11"/>
      <c r="AE15" s="11"/>
      <c r="AF15" s="50" t="str">
        <f t="shared" si="7"/>
        <v>PBRBL</v>
      </c>
      <c r="AG15" s="41">
        <f t="shared" si="21"/>
        <v>12</v>
      </c>
      <c r="AH15" s="41">
        <f t="shared" si="22"/>
        <v>5</v>
      </c>
      <c r="AI15" s="41">
        <f>+AG15-AH15</f>
        <v>7</v>
      </c>
      <c r="AJ15" s="41">
        <f>+AH15*2</f>
        <v>10</v>
      </c>
      <c r="AK15" s="53">
        <f>+(C15+E15+G15+I15+K15+M15+O15+Q15+S15+U15+W15+Y15+AA15)+SUM(AB3:AB15)</f>
        <v>52</v>
      </c>
      <c r="AL15" s="54">
        <f>+AJ15+AK15</f>
        <v>62</v>
      </c>
      <c r="AM15" s="103">
        <f>+AL15+0.0001</f>
        <v>62.0001</v>
      </c>
      <c r="AN15" s="41">
        <f t="shared" si="23"/>
        <v>9</v>
      </c>
      <c r="AO15" s="9"/>
      <c r="AP15" s="13"/>
      <c r="AQ15" s="13"/>
      <c r="AR15" s="41" t="str">
        <f t="shared" si="24"/>
        <v>Alexandra</v>
      </c>
      <c r="AS15" s="41"/>
      <c r="AT15" s="41" t="str">
        <f t="shared" si="11"/>
        <v>Builders</v>
      </c>
      <c r="AU15" s="41"/>
      <c r="AV15" s="41" t="str">
        <f t="shared" si="25"/>
        <v>BSCA</v>
      </c>
      <c r="AW15" s="41"/>
      <c r="AX15" s="41" t="str">
        <f t="shared" si="26"/>
        <v>Green Monks</v>
      </c>
      <c r="AY15" s="41"/>
      <c r="AZ15" s="41" t="str">
        <f t="shared" si="27"/>
        <v>Kitchener</v>
      </c>
      <c r="BA15" s="41"/>
      <c r="BB15" s="41" t="str">
        <f t="shared" si="28"/>
        <v>Players</v>
      </c>
      <c r="BC15" s="41"/>
      <c r="BD15" s="41" t="str">
        <f t="shared" si="29"/>
        <v>PB CC</v>
      </c>
      <c r="BE15" s="41"/>
      <c r="BF15" s="41" t="str">
        <f t="shared" si="30"/>
        <v>PBRBL</v>
      </c>
      <c r="BG15" s="41"/>
      <c r="BH15" s="41" t="str">
        <f t="shared" si="31"/>
        <v>Barnet CC</v>
      </c>
      <c r="BI15" s="41"/>
      <c r="BJ15" s="41" t="str">
        <f t="shared" si="32"/>
        <v>PBRBL</v>
      </c>
      <c r="BK15" s="41"/>
      <c r="BL15" s="41" t="str">
        <f t="shared" si="33"/>
        <v>Chequers</v>
      </c>
      <c r="BM15" s="41"/>
      <c r="BN15" s="41" t="str">
        <f t="shared" si="34"/>
        <v>Jokers</v>
      </c>
      <c r="BO15" s="41"/>
      <c r="BP15" s="41" t="str">
        <f t="shared" si="35"/>
        <v>PBRBL</v>
      </c>
      <c r="BQ15" s="9"/>
      <c r="BR15" s="9"/>
      <c r="BS15" s="13"/>
      <c r="BT15" s="41">
        <f t="shared" si="36"/>
      </c>
      <c r="BU15" s="41"/>
      <c r="BV15" s="41" t="str">
        <f t="shared" si="37"/>
        <v>Builders</v>
      </c>
      <c r="BW15" s="41"/>
      <c r="BX15" s="41">
        <f t="shared" si="12"/>
      </c>
      <c r="BY15" s="41"/>
      <c r="BZ15" s="41">
        <f t="shared" si="13"/>
      </c>
      <c r="CA15" s="41"/>
      <c r="CB15" s="41" t="str">
        <f t="shared" si="14"/>
        <v>Kitchener</v>
      </c>
      <c r="CC15" s="41"/>
      <c r="CD15" s="41" t="str">
        <f t="shared" si="15"/>
        <v>Players</v>
      </c>
      <c r="CE15" s="41"/>
      <c r="CF15" s="41">
        <f t="shared" si="16"/>
      </c>
      <c r="CG15" s="41"/>
      <c r="CH15" s="41" t="str">
        <f t="shared" si="17"/>
        <v>PBRBL</v>
      </c>
      <c r="CI15" s="41"/>
      <c r="CJ15" s="41">
        <f t="shared" si="38"/>
      </c>
      <c r="CK15" s="41"/>
      <c r="CL15" s="41" t="str">
        <f t="shared" si="39"/>
        <v>PBRBL</v>
      </c>
      <c r="CM15" s="41"/>
      <c r="CN15" s="41">
        <f t="shared" si="40"/>
      </c>
      <c r="CO15" s="41"/>
      <c r="CP15" s="41" t="str">
        <f t="shared" si="41"/>
        <v>Jokers</v>
      </c>
      <c r="CQ15" s="41"/>
      <c r="CR15" s="41">
        <f t="shared" si="42"/>
      </c>
      <c r="CS15" s="13"/>
      <c r="CT15" s="41">
        <f>+IF(C15="","",$B15)</f>
      </c>
      <c r="CU15" s="41">
        <f>+IF(D15="","",$C$2)</f>
      </c>
      <c r="CV15" s="41" t="str">
        <f>+IF(E15="","",$B15)</f>
        <v>PBRBL</v>
      </c>
      <c r="CW15" s="41" t="str">
        <f t="shared" si="18"/>
        <v>Builders</v>
      </c>
      <c r="CX15" s="41">
        <f>+IF(G15="","",$B15)</f>
      </c>
      <c r="CY15" s="41">
        <f>+IF(H15="","",$G$2)</f>
      </c>
      <c r="CZ15" s="41">
        <f>+IF(I15="","",$B15)</f>
      </c>
      <c r="DA15" s="41">
        <f>+IF(J15="","",$I$2)</f>
      </c>
      <c r="DB15" s="41" t="str">
        <f>+IF(K15="","",$B15)</f>
        <v>PBRBL</v>
      </c>
      <c r="DC15" s="41" t="str">
        <f>+IF(L15="","",$K$2)</f>
        <v>Kitchener</v>
      </c>
      <c r="DD15" s="41" t="str">
        <f>+IF(M15="","",$B15)</f>
        <v>PBRBL</v>
      </c>
      <c r="DE15" s="41" t="str">
        <f>+IF(N15="","",$M$2)</f>
        <v>Players</v>
      </c>
      <c r="DF15" s="41">
        <f>+IF(O15="","",$B15)</f>
      </c>
      <c r="DG15" s="41">
        <f>+IF(P15="","",$O$2)</f>
      </c>
      <c r="DH15" s="41" t="str">
        <f>+IF(Q15="","",$B15)</f>
        <v>PBRBL</v>
      </c>
      <c r="DI15" s="41" t="str">
        <f t="shared" si="56"/>
        <v>SCCC</v>
      </c>
      <c r="DJ15" s="41">
        <f t="shared" si="57"/>
      </c>
      <c r="DK15" s="41">
        <f t="shared" si="58"/>
      </c>
      <c r="DL15" s="41" t="str">
        <f t="shared" si="59"/>
        <v>PBRBL</v>
      </c>
      <c r="DM15" s="41" t="str">
        <f t="shared" si="60"/>
        <v>Black Horse</v>
      </c>
      <c r="DN15" s="41">
        <f t="shared" si="61"/>
      </c>
      <c r="DO15" s="41">
        <f t="shared" si="62"/>
      </c>
      <c r="DP15" s="41" t="str">
        <f t="shared" si="63"/>
        <v>PBRBL</v>
      </c>
      <c r="DQ15" s="41" t="str">
        <f t="shared" si="64"/>
        <v>Jokers</v>
      </c>
      <c r="DR15" s="41">
        <f t="shared" si="65"/>
      </c>
      <c r="DS15" s="41">
        <f t="shared" si="66"/>
      </c>
      <c r="DT15" s="9"/>
      <c r="DU15" s="9"/>
      <c r="DV15" s="9"/>
      <c r="DW15" s="9"/>
      <c r="DX15" s="9"/>
      <c r="DY15" s="9"/>
      <c r="DZ15" s="9"/>
      <c r="EA15" s="9"/>
      <c r="EB15" s="13"/>
      <c r="EC15" s="13"/>
    </row>
    <row r="16" spans="1:115" s="2" customFormat="1" ht="19.5" customHeight="1" thickBot="1">
      <c r="A16" s="92"/>
      <c r="C16" s="93"/>
      <c r="D16" s="11"/>
      <c r="E16" s="93"/>
      <c r="F16" s="11"/>
      <c r="G16" s="93"/>
      <c r="H16" s="11"/>
      <c r="I16" s="93"/>
      <c r="J16" s="11"/>
      <c r="K16" s="93"/>
      <c r="L16" s="11"/>
      <c r="M16" s="93"/>
      <c r="N16" s="11"/>
      <c r="O16" s="93"/>
      <c r="P16" s="11"/>
      <c r="Q16" s="93"/>
      <c r="R16" s="11"/>
      <c r="S16" s="93"/>
      <c r="T16" s="11"/>
      <c r="U16" s="93"/>
      <c r="V16" s="11"/>
      <c r="W16" s="93"/>
      <c r="X16" s="11"/>
      <c r="Y16" s="93"/>
      <c r="Z16" s="11"/>
      <c r="AA16" s="93"/>
      <c r="AB16" s="11"/>
      <c r="AC16" s="11"/>
      <c r="AD16" s="11"/>
      <c r="AE16" s="11"/>
      <c r="AF16" s="44"/>
      <c r="AG16" s="48"/>
      <c r="AH16" s="9"/>
      <c r="AI16" s="9"/>
      <c r="AJ16" s="9"/>
      <c r="AK16" s="94">
        <f>+SUM(AK3:AK15)</f>
        <v>702</v>
      </c>
      <c r="AL16" s="94"/>
      <c r="AM16" s="49"/>
      <c r="AN16" s="9"/>
      <c r="AO16" s="9"/>
      <c r="AP16" s="13"/>
      <c r="AQ16" s="13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3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48"/>
      <c r="CG16" s="9"/>
      <c r="CH16" s="4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13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13"/>
      <c r="DK16" s="13"/>
    </row>
    <row r="17" spans="1:97" s="2" customFormat="1" ht="17.25" thickBot="1">
      <c r="A17" s="125" t="s">
        <v>63</v>
      </c>
      <c r="B17" s="126"/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  <c r="Q17" s="10"/>
      <c r="R17" s="25"/>
      <c r="W17" s="25"/>
      <c r="X17" s="25"/>
      <c r="Y17" s="25"/>
      <c r="Z17" s="25"/>
      <c r="AA17" s="25"/>
      <c r="AB17" s="25"/>
      <c r="AC17" s="116"/>
      <c r="AD17" s="47"/>
      <c r="AE17" s="47"/>
      <c r="AF17" s="5"/>
      <c r="AH17" s="2" t="s">
        <v>60</v>
      </c>
      <c r="AI17" s="2" t="s">
        <v>61</v>
      </c>
      <c r="AJ17" s="2" t="s">
        <v>16</v>
      </c>
      <c r="AK17" s="2" t="s">
        <v>15</v>
      </c>
      <c r="AN17"/>
      <c r="AO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/>
      <c r="CS17"/>
    </row>
    <row r="18" spans="1:97" s="2" customFormat="1" ht="17.25" thickBot="1">
      <c r="A18" s="127"/>
      <c r="B18" s="128"/>
      <c r="C18" s="140" t="s">
        <v>9</v>
      </c>
      <c r="D18" s="136"/>
      <c r="E18" s="135" t="s">
        <v>16</v>
      </c>
      <c r="F18" s="136"/>
      <c r="G18" s="135" t="s">
        <v>11</v>
      </c>
      <c r="H18" s="136"/>
      <c r="I18" s="135" t="s">
        <v>24</v>
      </c>
      <c r="J18" s="137"/>
      <c r="K18" s="138" t="s">
        <v>25</v>
      </c>
      <c r="L18" s="139"/>
      <c r="M18" s="144" t="s">
        <v>26</v>
      </c>
      <c r="N18" s="145"/>
      <c r="O18" s="151" t="s">
        <v>13</v>
      </c>
      <c r="P18" s="145"/>
      <c r="Q18" s="10"/>
      <c r="R18"/>
      <c r="S18" s="60" t="s">
        <v>23</v>
      </c>
      <c r="T18" s="26"/>
      <c r="U18" s="27"/>
      <c r="V18" s="47"/>
      <c r="W18" s="48"/>
      <c r="X18" s="48"/>
      <c r="Y18" s="48"/>
      <c r="Z18" s="48"/>
      <c r="AA18" s="48"/>
      <c r="AB18" s="48"/>
      <c r="AC18" s="116"/>
      <c r="AD18" s="47"/>
      <c r="AE18" s="47"/>
      <c r="AF18" s="110">
        <v>1</v>
      </c>
      <c r="AG18" s="111">
        <f>MATCH(AF18,$AN$3:$AN$15,0)</f>
        <v>3</v>
      </c>
      <c r="AH18" s="111" t="str">
        <f ca="1">OFFSET($AF$2,AG18,0,,)</f>
        <v>BSCA</v>
      </c>
      <c r="AI18" s="111">
        <f ca="1">OFFSET($AG$2,AG18,0,,)</f>
        <v>12</v>
      </c>
      <c r="AJ18" s="111">
        <f ca="1">OFFSET($AH$2,AG18,0,,)</f>
        <v>11</v>
      </c>
      <c r="AK18" s="111">
        <f ca="1">OFFSET($AK$2,AG18,0,,)</f>
        <v>71</v>
      </c>
      <c r="AL18" s="29"/>
      <c r="AM18" s="29"/>
      <c r="AN18" s="29"/>
      <c r="AO18" s="29"/>
      <c r="AP18" s="29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/>
      <c r="CS18"/>
    </row>
    <row r="19" spans="1:97" s="2" customFormat="1" ht="17.25" thickBot="1">
      <c r="A19" s="57">
        <v>1</v>
      </c>
      <c r="B19" s="58" t="str">
        <f>+AH18</f>
        <v>BSCA</v>
      </c>
      <c r="C19" s="123">
        <f>+AI18</f>
        <v>12</v>
      </c>
      <c r="D19" s="124"/>
      <c r="E19" s="123">
        <f>+AJ18</f>
        <v>11</v>
      </c>
      <c r="F19" s="124"/>
      <c r="G19" s="123">
        <f>+C19-E19</f>
        <v>1</v>
      </c>
      <c r="H19" s="124"/>
      <c r="I19" s="123">
        <f>+AK18</f>
        <v>71</v>
      </c>
      <c r="J19" s="124"/>
      <c r="K19" s="123">
        <f>+C19*9-I19</f>
        <v>37</v>
      </c>
      <c r="L19" s="124"/>
      <c r="M19" s="123">
        <f>+I19-K19</f>
        <v>34</v>
      </c>
      <c r="N19" s="124"/>
      <c r="O19" s="123">
        <f>+E19*2+I19</f>
        <v>93</v>
      </c>
      <c r="P19" s="124"/>
      <c r="Q19" s="43"/>
      <c r="R19"/>
      <c r="S19" s="148" t="s">
        <v>74</v>
      </c>
      <c r="T19" s="149"/>
      <c r="U19" s="150"/>
      <c r="V19" s="47"/>
      <c r="W19" s="48"/>
      <c r="X19" s="48"/>
      <c r="Y19" s="48"/>
      <c r="Z19" s="48"/>
      <c r="AA19" s="48"/>
      <c r="AB19" s="48"/>
      <c r="AC19" s="116"/>
      <c r="AD19" s="47"/>
      <c r="AE19" s="47"/>
      <c r="AF19" s="111">
        <v>2</v>
      </c>
      <c r="AG19" s="111">
        <f aca="true" t="shared" si="72" ref="AG19:AG30">MATCH(AF19,$AN$3:$AN$15,0)</f>
        <v>9</v>
      </c>
      <c r="AH19" s="111" t="str">
        <f aca="true" ca="1" t="shared" si="73" ref="AH19:AH30">OFFSET($AF$2,AG19,0,,)</f>
        <v>Barnet CC</v>
      </c>
      <c r="AI19" s="111">
        <f aca="true" ca="1" t="shared" si="74" ref="AI19:AI30">OFFSET($AG$2,AG19,0,,)</f>
        <v>12</v>
      </c>
      <c r="AJ19" s="111">
        <f aca="true" ca="1" t="shared" si="75" ref="AJ19:AJ30">OFFSET($AH$2,AG19,0,,)</f>
        <v>7</v>
      </c>
      <c r="AK19" s="111">
        <f aca="true" ca="1" t="shared" si="76" ref="AK19:AK30">OFFSET($AK$2,AG19,0,,)</f>
        <v>61</v>
      </c>
      <c r="AL19" s="5"/>
      <c r="AM19" s="5"/>
      <c r="AN19" s="5"/>
      <c r="AO19" s="5"/>
      <c r="AP19" s="5"/>
      <c r="AQ19" s="5"/>
      <c r="AR19" s="5"/>
      <c r="AS19" s="5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/>
      <c r="CS19"/>
    </row>
    <row r="20" spans="1:103" s="2" customFormat="1" ht="17.25" thickBot="1">
      <c r="A20" s="57">
        <v>2</v>
      </c>
      <c r="B20" s="58" t="str">
        <f aca="true" t="shared" si="77" ref="B20:B31">+AH19</f>
        <v>Barnet CC</v>
      </c>
      <c r="C20" s="123">
        <f aca="true" t="shared" si="78" ref="C20:C31">+AI19</f>
        <v>12</v>
      </c>
      <c r="D20" s="124"/>
      <c r="E20" s="123">
        <f aca="true" t="shared" si="79" ref="E20:E31">+AJ19</f>
        <v>7</v>
      </c>
      <c r="F20" s="124"/>
      <c r="G20" s="123">
        <f aca="true" t="shared" si="80" ref="G20:G31">+C20-E20</f>
        <v>5</v>
      </c>
      <c r="H20" s="124"/>
      <c r="I20" s="123">
        <f aca="true" t="shared" si="81" ref="I20:I31">+AK19</f>
        <v>61</v>
      </c>
      <c r="J20" s="124"/>
      <c r="K20" s="123">
        <f aca="true" t="shared" si="82" ref="K20:K31">+C20*9-I20</f>
        <v>47</v>
      </c>
      <c r="L20" s="124"/>
      <c r="M20" s="123">
        <f aca="true" t="shared" si="83" ref="M20:M31">+I20-K20</f>
        <v>14</v>
      </c>
      <c r="N20" s="124"/>
      <c r="O20" s="123">
        <f aca="true" t="shared" si="84" ref="O20:O31">+E20*2+I20</f>
        <v>75</v>
      </c>
      <c r="P20" s="124"/>
      <c r="Q20" s="43"/>
      <c r="R20"/>
      <c r="S20"/>
      <c r="T20"/>
      <c r="U20"/>
      <c r="V20"/>
      <c r="W20" s="48"/>
      <c r="X20" s="48"/>
      <c r="Y20" s="48"/>
      <c r="Z20" s="48"/>
      <c r="AA20" s="48"/>
      <c r="AB20" s="48"/>
      <c r="AC20" s="116"/>
      <c r="AD20" s="25"/>
      <c r="AE20" s="47"/>
      <c r="AF20" s="111">
        <v>3</v>
      </c>
      <c r="AG20" s="111">
        <f t="shared" si="72"/>
        <v>6</v>
      </c>
      <c r="AH20" s="111" t="str">
        <f ca="1" t="shared" si="73"/>
        <v>Players</v>
      </c>
      <c r="AI20" s="111">
        <f ca="1" t="shared" si="74"/>
        <v>12</v>
      </c>
      <c r="AJ20" s="111">
        <f ca="1" t="shared" si="75"/>
        <v>8</v>
      </c>
      <c r="AK20" s="111">
        <f ca="1" t="shared" si="76"/>
        <v>56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/>
      <c r="CY20"/>
    </row>
    <row r="21" spans="1:216" s="2" customFormat="1" ht="17.25" thickBot="1">
      <c r="A21" s="59">
        <v>3</v>
      </c>
      <c r="B21" s="58" t="str">
        <f t="shared" si="77"/>
        <v>Players</v>
      </c>
      <c r="C21" s="123">
        <f t="shared" si="78"/>
        <v>12</v>
      </c>
      <c r="D21" s="124"/>
      <c r="E21" s="123">
        <f t="shared" si="79"/>
        <v>8</v>
      </c>
      <c r="F21" s="124"/>
      <c r="G21" s="123">
        <f t="shared" si="80"/>
        <v>4</v>
      </c>
      <c r="H21" s="124"/>
      <c r="I21" s="123">
        <f t="shared" si="81"/>
        <v>56</v>
      </c>
      <c r="J21" s="124"/>
      <c r="K21" s="123">
        <f t="shared" si="82"/>
        <v>52</v>
      </c>
      <c r="L21" s="124"/>
      <c r="M21" s="123">
        <f t="shared" si="83"/>
        <v>4</v>
      </c>
      <c r="N21" s="124"/>
      <c r="O21" s="123">
        <f t="shared" si="84"/>
        <v>72</v>
      </c>
      <c r="P21" s="124"/>
      <c r="Q21" s="43"/>
      <c r="R21" s="23" t="s">
        <v>19</v>
      </c>
      <c r="T21" s="22"/>
      <c r="U21" s="22"/>
      <c r="V21" s="13"/>
      <c r="W21" s="114"/>
      <c r="X21" s="47"/>
      <c r="Y21" s="47"/>
      <c r="Z21" s="47"/>
      <c r="AC21" s="116"/>
      <c r="AD21" s="25"/>
      <c r="AE21" s="47"/>
      <c r="AF21" s="110">
        <v>4</v>
      </c>
      <c r="AG21" s="111">
        <f t="shared" si="72"/>
        <v>10</v>
      </c>
      <c r="AH21" s="111" t="str">
        <f ca="1" t="shared" si="73"/>
        <v>Black Horse</v>
      </c>
      <c r="AI21" s="111">
        <f ca="1" t="shared" si="74"/>
        <v>12</v>
      </c>
      <c r="AJ21" s="111">
        <f ca="1" t="shared" si="75"/>
        <v>6</v>
      </c>
      <c r="AK21" s="111">
        <f ca="1" t="shared" si="76"/>
        <v>57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HH21" s="63"/>
    </row>
    <row r="22" spans="1:216" s="2" customFormat="1" ht="17.25" thickBot="1">
      <c r="A22" s="59">
        <v>4</v>
      </c>
      <c r="B22" s="58" t="str">
        <f t="shared" si="77"/>
        <v>Black Horse</v>
      </c>
      <c r="C22" s="123">
        <f t="shared" si="78"/>
        <v>12</v>
      </c>
      <c r="D22" s="124"/>
      <c r="E22" s="123">
        <f t="shared" si="79"/>
        <v>6</v>
      </c>
      <c r="F22" s="124"/>
      <c r="G22" s="123">
        <f t="shared" si="80"/>
        <v>6</v>
      </c>
      <c r="H22" s="124"/>
      <c r="I22" s="123">
        <f t="shared" si="81"/>
        <v>57</v>
      </c>
      <c r="J22" s="124"/>
      <c r="K22" s="123">
        <f t="shared" si="82"/>
        <v>51</v>
      </c>
      <c r="L22" s="124"/>
      <c r="M22" s="123">
        <f t="shared" si="83"/>
        <v>6</v>
      </c>
      <c r="N22" s="124"/>
      <c r="O22" s="123">
        <f t="shared" si="84"/>
        <v>69</v>
      </c>
      <c r="P22" s="124"/>
      <c r="Q22" s="43"/>
      <c r="R22" s="29" t="s">
        <v>18</v>
      </c>
      <c r="T22" s="22"/>
      <c r="U22" s="22"/>
      <c r="AC22" s="48"/>
      <c r="AD22" s="48"/>
      <c r="AE22" s="47"/>
      <c r="AF22" s="110">
        <v>5</v>
      </c>
      <c r="AG22" s="111">
        <f t="shared" si="72"/>
        <v>8</v>
      </c>
      <c r="AH22" s="111" t="str">
        <f ca="1" t="shared" si="73"/>
        <v>SCCC</v>
      </c>
      <c r="AI22" s="111">
        <f ca="1" t="shared" si="74"/>
        <v>12</v>
      </c>
      <c r="AJ22" s="111">
        <f ca="1" t="shared" si="75"/>
        <v>6</v>
      </c>
      <c r="AK22" s="111">
        <f ca="1" t="shared" si="76"/>
        <v>56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HH22" s="63"/>
    </row>
    <row r="23" spans="1:216" s="2" customFormat="1" ht="17.25" thickBot="1">
      <c r="A23" s="59">
        <v>5</v>
      </c>
      <c r="B23" s="58" t="str">
        <f t="shared" si="77"/>
        <v>SCCC</v>
      </c>
      <c r="C23" s="123">
        <f t="shared" si="78"/>
        <v>12</v>
      </c>
      <c r="D23" s="124"/>
      <c r="E23" s="123">
        <f t="shared" si="79"/>
        <v>6</v>
      </c>
      <c r="F23" s="124"/>
      <c r="G23" s="123">
        <f t="shared" si="80"/>
        <v>6</v>
      </c>
      <c r="H23" s="124"/>
      <c r="I23" s="123">
        <f t="shared" si="81"/>
        <v>56</v>
      </c>
      <c r="J23" s="124"/>
      <c r="K23" s="123">
        <f t="shared" si="82"/>
        <v>52</v>
      </c>
      <c r="L23" s="124"/>
      <c r="M23" s="123">
        <f t="shared" si="83"/>
        <v>4</v>
      </c>
      <c r="N23" s="124"/>
      <c r="O23" s="123">
        <f t="shared" si="84"/>
        <v>68</v>
      </c>
      <c r="P23" s="124"/>
      <c r="Q23" s="43"/>
      <c r="R23"/>
      <c r="S23"/>
      <c r="T23"/>
      <c r="U23"/>
      <c r="V23"/>
      <c r="W23" s="48"/>
      <c r="X23" s="48"/>
      <c r="Y23" s="48"/>
      <c r="Z23" s="48"/>
      <c r="AA23" s="48"/>
      <c r="AB23" s="48"/>
      <c r="AC23" s="48"/>
      <c r="AD23" s="48"/>
      <c r="AE23" s="47"/>
      <c r="AF23" s="110">
        <v>6</v>
      </c>
      <c r="AG23" s="111">
        <f t="shared" si="72"/>
        <v>2</v>
      </c>
      <c r="AH23" s="111" t="str">
        <f ca="1" t="shared" si="73"/>
        <v>Builders</v>
      </c>
      <c r="AI23" s="111">
        <f ca="1" t="shared" si="74"/>
        <v>12</v>
      </c>
      <c r="AJ23" s="111">
        <f ca="1" t="shared" si="75"/>
        <v>6</v>
      </c>
      <c r="AK23" s="111">
        <f ca="1" t="shared" si="76"/>
        <v>54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HH23" s="63"/>
    </row>
    <row r="24" spans="1:216" s="2" customFormat="1" ht="17.25" thickBot="1">
      <c r="A24" s="59">
        <v>6</v>
      </c>
      <c r="B24" s="58" t="str">
        <f t="shared" si="77"/>
        <v>Builders</v>
      </c>
      <c r="C24" s="123">
        <f t="shared" si="78"/>
        <v>12</v>
      </c>
      <c r="D24" s="124"/>
      <c r="E24" s="123">
        <f t="shared" si="79"/>
        <v>6</v>
      </c>
      <c r="F24" s="124"/>
      <c r="G24" s="123">
        <f t="shared" si="80"/>
        <v>6</v>
      </c>
      <c r="H24" s="124"/>
      <c r="I24" s="123">
        <f t="shared" si="81"/>
        <v>54</v>
      </c>
      <c r="J24" s="124"/>
      <c r="K24" s="123">
        <f t="shared" si="82"/>
        <v>54</v>
      </c>
      <c r="L24" s="124"/>
      <c r="M24" s="123">
        <f t="shared" si="83"/>
        <v>0</v>
      </c>
      <c r="N24" s="124"/>
      <c r="O24" s="123">
        <f t="shared" si="84"/>
        <v>66</v>
      </c>
      <c r="P24" s="124"/>
      <c r="Q24" s="56"/>
      <c r="R24"/>
      <c r="S24"/>
      <c r="T24"/>
      <c r="U24"/>
      <c r="V24"/>
      <c r="W24" s="48"/>
      <c r="X24" s="48"/>
      <c r="Y24" s="48"/>
      <c r="Z24" s="48"/>
      <c r="AA24" s="48"/>
      <c r="AB24" s="48"/>
      <c r="AC24" s="48"/>
      <c r="AD24" s="48"/>
      <c r="AE24" s="47"/>
      <c r="AF24" s="110">
        <v>7</v>
      </c>
      <c r="AG24" s="111">
        <f t="shared" si="72"/>
        <v>4</v>
      </c>
      <c r="AH24" s="111" t="str">
        <f ca="1" t="shared" si="73"/>
        <v>Green Monks</v>
      </c>
      <c r="AI24" s="111">
        <f ca="1" t="shared" si="74"/>
        <v>12</v>
      </c>
      <c r="AJ24" s="111">
        <f ca="1" t="shared" si="75"/>
        <v>5</v>
      </c>
      <c r="AK24" s="111">
        <f ca="1" t="shared" si="76"/>
        <v>56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HH24"/>
    </row>
    <row r="25" spans="1:101" ht="17.25" thickBot="1">
      <c r="A25" s="59">
        <v>7</v>
      </c>
      <c r="B25" s="58" t="str">
        <f t="shared" si="77"/>
        <v>Green Monks</v>
      </c>
      <c r="C25" s="123">
        <f t="shared" si="78"/>
        <v>12</v>
      </c>
      <c r="D25" s="124"/>
      <c r="E25" s="123">
        <f t="shared" si="79"/>
        <v>5</v>
      </c>
      <c r="F25" s="124"/>
      <c r="G25" s="123">
        <f t="shared" si="80"/>
        <v>7</v>
      </c>
      <c r="H25" s="124"/>
      <c r="I25" s="123">
        <f t="shared" si="81"/>
        <v>56</v>
      </c>
      <c r="J25" s="124"/>
      <c r="K25" s="123">
        <f t="shared" si="82"/>
        <v>52</v>
      </c>
      <c r="L25" s="124"/>
      <c r="M25" s="123">
        <f t="shared" si="83"/>
        <v>4</v>
      </c>
      <c r="N25" s="124"/>
      <c r="O25" s="123">
        <f t="shared" si="84"/>
        <v>66</v>
      </c>
      <c r="P25" s="124"/>
      <c r="Q25" s="56"/>
      <c r="AF25" s="110">
        <v>8</v>
      </c>
      <c r="AG25" s="111">
        <f t="shared" si="72"/>
        <v>7</v>
      </c>
      <c r="AH25" s="111" t="str">
        <f ca="1" t="shared" si="73"/>
        <v>PB CC</v>
      </c>
      <c r="AI25" s="111">
        <f ca="1" t="shared" si="74"/>
        <v>12</v>
      </c>
      <c r="AJ25" s="111">
        <f ca="1" t="shared" si="75"/>
        <v>6</v>
      </c>
      <c r="AK25" s="111">
        <f ca="1" t="shared" si="76"/>
        <v>51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CH25"/>
      <c r="CI25"/>
      <c r="CJ25"/>
      <c r="CK25"/>
      <c r="CL25"/>
      <c r="CM25"/>
      <c r="CR25" s="9"/>
      <c r="CS25" s="9"/>
      <c r="CT25" s="9"/>
      <c r="CU25" s="9"/>
      <c r="CV25" s="9"/>
      <c r="CW25" s="9"/>
    </row>
    <row r="26" spans="1:101" ht="17.25" thickBot="1">
      <c r="A26" s="59">
        <v>8</v>
      </c>
      <c r="B26" s="58" t="str">
        <f t="shared" si="77"/>
        <v>PB CC</v>
      </c>
      <c r="C26" s="123">
        <f t="shared" si="78"/>
        <v>12</v>
      </c>
      <c r="D26" s="124"/>
      <c r="E26" s="123">
        <f t="shared" si="79"/>
        <v>6</v>
      </c>
      <c r="F26" s="124"/>
      <c r="G26" s="123">
        <f t="shared" si="80"/>
        <v>6</v>
      </c>
      <c r="H26" s="124"/>
      <c r="I26" s="123">
        <f t="shared" si="81"/>
        <v>51</v>
      </c>
      <c r="J26" s="124"/>
      <c r="K26" s="123">
        <f t="shared" si="82"/>
        <v>57</v>
      </c>
      <c r="L26" s="124"/>
      <c r="M26" s="123">
        <f t="shared" si="83"/>
        <v>-6</v>
      </c>
      <c r="N26" s="124"/>
      <c r="O26" s="123">
        <f t="shared" si="84"/>
        <v>63</v>
      </c>
      <c r="P26" s="124"/>
      <c r="Q26" s="56"/>
      <c r="V26" s="116"/>
      <c r="AF26" s="110">
        <v>9</v>
      </c>
      <c r="AG26" s="111">
        <f t="shared" si="72"/>
        <v>13</v>
      </c>
      <c r="AH26" s="111" t="str">
        <f ca="1" t="shared" si="73"/>
        <v>PBRBL</v>
      </c>
      <c r="AI26" s="111">
        <f ca="1" t="shared" si="74"/>
        <v>12</v>
      </c>
      <c r="AJ26" s="111">
        <f ca="1" t="shared" si="75"/>
        <v>5</v>
      </c>
      <c r="AK26" s="111">
        <f ca="1" t="shared" si="76"/>
        <v>52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CH26"/>
      <c r="CI26"/>
      <c r="CJ26"/>
      <c r="CK26"/>
      <c r="CL26"/>
      <c r="CM26"/>
      <c r="CR26" s="9"/>
      <c r="CS26" s="9"/>
      <c r="CT26" s="9"/>
      <c r="CU26" s="9"/>
      <c r="CV26" s="9"/>
      <c r="CW26" s="9"/>
    </row>
    <row r="27" spans="1:101" ht="17.25" thickBot="1">
      <c r="A27" s="59">
        <v>9</v>
      </c>
      <c r="B27" s="58" t="str">
        <f t="shared" si="77"/>
        <v>PBRBL</v>
      </c>
      <c r="C27" s="123">
        <f t="shared" si="78"/>
        <v>12</v>
      </c>
      <c r="D27" s="124"/>
      <c r="E27" s="123">
        <f t="shared" si="79"/>
        <v>5</v>
      </c>
      <c r="F27" s="124"/>
      <c r="G27" s="123">
        <f t="shared" si="80"/>
        <v>7</v>
      </c>
      <c r="H27" s="124"/>
      <c r="I27" s="123">
        <f t="shared" si="81"/>
        <v>52</v>
      </c>
      <c r="J27" s="124"/>
      <c r="K27" s="123">
        <f t="shared" si="82"/>
        <v>56</v>
      </c>
      <c r="L27" s="124"/>
      <c r="M27" s="123">
        <f t="shared" si="83"/>
        <v>-4</v>
      </c>
      <c r="N27" s="124"/>
      <c r="O27" s="123">
        <f t="shared" si="84"/>
        <v>62</v>
      </c>
      <c r="P27" s="124"/>
      <c r="V27" s="116"/>
      <c r="AF27" s="110">
        <v>10</v>
      </c>
      <c r="AG27" s="111">
        <f t="shared" si="72"/>
        <v>1</v>
      </c>
      <c r="AH27" s="111" t="str">
        <f ca="1" t="shared" si="73"/>
        <v>Alexandra</v>
      </c>
      <c r="AI27" s="111">
        <f ca="1" t="shared" si="74"/>
        <v>12</v>
      </c>
      <c r="AJ27" s="111">
        <f ca="1" t="shared" si="75"/>
        <v>5</v>
      </c>
      <c r="AK27" s="111">
        <f ca="1" t="shared" si="76"/>
        <v>51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CH27"/>
      <c r="CI27"/>
      <c r="CJ27"/>
      <c r="CK27"/>
      <c r="CL27"/>
      <c r="CM27"/>
      <c r="CR27" s="9"/>
      <c r="CS27" s="9"/>
      <c r="CT27" s="9"/>
      <c r="CU27" s="9"/>
      <c r="CV27" s="9"/>
      <c r="CW27" s="9"/>
    </row>
    <row r="28" spans="1:101" ht="17.25" thickBot="1">
      <c r="A28" s="59">
        <v>10</v>
      </c>
      <c r="B28" s="58" t="str">
        <f t="shared" si="77"/>
        <v>Alexandra</v>
      </c>
      <c r="C28" s="123">
        <f t="shared" si="78"/>
        <v>12</v>
      </c>
      <c r="D28" s="124"/>
      <c r="E28" s="123">
        <f t="shared" si="79"/>
        <v>5</v>
      </c>
      <c r="F28" s="124"/>
      <c r="G28" s="123">
        <f t="shared" si="80"/>
        <v>7</v>
      </c>
      <c r="H28" s="124"/>
      <c r="I28" s="123">
        <f t="shared" si="81"/>
        <v>51</v>
      </c>
      <c r="J28" s="124"/>
      <c r="K28" s="123">
        <f t="shared" si="82"/>
        <v>57</v>
      </c>
      <c r="L28" s="124"/>
      <c r="M28" s="123">
        <f t="shared" si="83"/>
        <v>-6</v>
      </c>
      <c r="N28" s="124"/>
      <c r="O28" s="123">
        <f t="shared" si="84"/>
        <v>61</v>
      </c>
      <c r="P28" s="124"/>
      <c r="V28" s="116"/>
      <c r="AF28" s="110">
        <v>11</v>
      </c>
      <c r="AG28" s="111">
        <f t="shared" si="72"/>
        <v>5</v>
      </c>
      <c r="AH28" s="111" t="str">
        <f ca="1" t="shared" si="73"/>
        <v>Kitchener</v>
      </c>
      <c r="AI28" s="111">
        <f ca="1" t="shared" si="74"/>
        <v>12</v>
      </c>
      <c r="AJ28" s="111">
        <f ca="1" t="shared" si="75"/>
        <v>5</v>
      </c>
      <c r="AK28" s="111">
        <f ca="1" t="shared" si="76"/>
        <v>50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CH28"/>
      <c r="CI28"/>
      <c r="CJ28"/>
      <c r="CK28"/>
      <c r="CL28"/>
      <c r="CM28"/>
      <c r="CR28" s="9"/>
      <c r="CS28" s="9"/>
      <c r="CT28" s="9"/>
      <c r="CU28" s="9"/>
      <c r="CV28" s="9"/>
      <c r="CW28" s="9"/>
    </row>
    <row r="29" spans="1:101" ht="17.25" thickBot="1">
      <c r="A29" s="59">
        <v>11</v>
      </c>
      <c r="B29" s="58" t="str">
        <f t="shared" si="77"/>
        <v>Kitchener</v>
      </c>
      <c r="C29" s="123">
        <f t="shared" si="78"/>
        <v>12</v>
      </c>
      <c r="D29" s="124"/>
      <c r="E29" s="123">
        <f t="shared" si="79"/>
        <v>5</v>
      </c>
      <c r="F29" s="124"/>
      <c r="G29" s="123">
        <f t="shared" si="80"/>
        <v>7</v>
      </c>
      <c r="H29" s="124"/>
      <c r="I29" s="123">
        <f t="shared" si="81"/>
        <v>50</v>
      </c>
      <c r="J29" s="124"/>
      <c r="K29" s="123">
        <f t="shared" si="82"/>
        <v>58</v>
      </c>
      <c r="L29" s="124"/>
      <c r="M29" s="123">
        <f t="shared" si="83"/>
        <v>-8</v>
      </c>
      <c r="N29" s="124"/>
      <c r="O29" s="123">
        <f t="shared" si="84"/>
        <v>60</v>
      </c>
      <c r="P29" s="124"/>
      <c r="V29" s="116"/>
      <c r="AF29" s="110">
        <v>12</v>
      </c>
      <c r="AG29" s="111">
        <f t="shared" si="72"/>
        <v>11</v>
      </c>
      <c r="AH29" s="111" t="str">
        <f ca="1" t="shared" si="73"/>
        <v>Chequers</v>
      </c>
      <c r="AI29" s="111">
        <f ca="1" t="shared" si="74"/>
        <v>12</v>
      </c>
      <c r="AJ29" s="111">
        <f ca="1" t="shared" si="75"/>
        <v>5</v>
      </c>
      <c r="AK29" s="111">
        <f ca="1" t="shared" si="76"/>
        <v>44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CH29"/>
      <c r="CI29"/>
      <c r="CJ29"/>
      <c r="CK29"/>
      <c r="CL29"/>
      <c r="CM29"/>
      <c r="CR29" s="9"/>
      <c r="CS29" s="9"/>
      <c r="CT29" s="9"/>
      <c r="CU29" s="9"/>
      <c r="CV29" s="9"/>
      <c r="CW29" s="9"/>
    </row>
    <row r="30" spans="1:101" ht="17.25" thickBot="1">
      <c r="A30" s="59">
        <v>12</v>
      </c>
      <c r="B30" s="58" t="str">
        <f t="shared" si="77"/>
        <v>Chequers</v>
      </c>
      <c r="C30" s="123">
        <f t="shared" si="78"/>
        <v>12</v>
      </c>
      <c r="D30" s="124"/>
      <c r="E30" s="123">
        <f t="shared" si="79"/>
        <v>5</v>
      </c>
      <c r="F30" s="124"/>
      <c r="G30" s="123">
        <f t="shared" si="80"/>
        <v>7</v>
      </c>
      <c r="H30" s="124"/>
      <c r="I30" s="123">
        <f t="shared" si="81"/>
        <v>44</v>
      </c>
      <c r="J30" s="124"/>
      <c r="K30" s="123">
        <f t="shared" si="82"/>
        <v>64</v>
      </c>
      <c r="L30" s="124"/>
      <c r="M30" s="123">
        <f t="shared" si="83"/>
        <v>-20</v>
      </c>
      <c r="N30" s="124"/>
      <c r="O30" s="123">
        <f t="shared" si="84"/>
        <v>54</v>
      </c>
      <c r="P30" s="124"/>
      <c r="V30" s="116"/>
      <c r="AF30" s="110">
        <v>13</v>
      </c>
      <c r="AG30" s="111">
        <f t="shared" si="72"/>
        <v>12</v>
      </c>
      <c r="AH30" s="111" t="str">
        <f ca="1" t="shared" si="73"/>
        <v>Jokers</v>
      </c>
      <c r="AI30" s="111">
        <f ca="1" t="shared" si="74"/>
        <v>12</v>
      </c>
      <c r="AJ30" s="111">
        <f ca="1" t="shared" si="75"/>
        <v>3</v>
      </c>
      <c r="AK30" s="111">
        <f ca="1" t="shared" si="76"/>
        <v>43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CH30"/>
      <c r="CI30"/>
      <c r="CJ30"/>
      <c r="CK30"/>
      <c r="CL30"/>
      <c r="CM30"/>
      <c r="CR30" s="9"/>
      <c r="CS30" s="9"/>
      <c r="CT30" s="9"/>
      <c r="CU30" s="9"/>
      <c r="CV30" s="9"/>
      <c r="CW30" s="9"/>
    </row>
    <row r="31" spans="1:101" ht="17.25" thickBot="1">
      <c r="A31" s="59">
        <v>13</v>
      </c>
      <c r="B31" s="58" t="str">
        <f t="shared" si="77"/>
        <v>Jokers</v>
      </c>
      <c r="C31" s="123">
        <f t="shared" si="78"/>
        <v>12</v>
      </c>
      <c r="D31" s="124"/>
      <c r="E31" s="123">
        <f t="shared" si="79"/>
        <v>3</v>
      </c>
      <c r="F31" s="124"/>
      <c r="G31" s="123">
        <f t="shared" si="80"/>
        <v>9</v>
      </c>
      <c r="H31" s="124"/>
      <c r="I31" s="123">
        <f t="shared" si="81"/>
        <v>43</v>
      </c>
      <c r="J31" s="124"/>
      <c r="K31" s="123">
        <f t="shared" si="82"/>
        <v>65</v>
      </c>
      <c r="L31" s="124"/>
      <c r="M31" s="123">
        <f t="shared" si="83"/>
        <v>-22</v>
      </c>
      <c r="N31" s="124"/>
      <c r="O31" s="123">
        <f t="shared" si="84"/>
        <v>49</v>
      </c>
      <c r="P31" s="124"/>
      <c r="V31" s="116"/>
      <c r="AF31" s="109"/>
      <c r="AG31" s="112"/>
      <c r="AH31" s="111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CH31"/>
      <c r="CI31"/>
      <c r="CJ31"/>
      <c r="CK31"/>
      <c r="CL31"/>
      <c r="CM31"/>
      <c r="CR31" s="9"/>
      <c r="CS31" s="9"/>
      <c r="CT31" s="9"/>
      <c r="CU31" s="9"/>
      <c r="CV31" s="9"/>
      <c r="CW31" s="9"/>
    </row>
    <row r="32" spans="1:101" ht="16.5">
      <c r="A32" s="48"/>
      <c r="B32" s="106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48"/>
      <c r="AF32" s="109"/>
      <c r="AG32" s="112"/>
      <c r="AH32" s="111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CH32"/>
      <c r="CI32"/>
      <c r="CJ32"/>
      <c r="CK32"/>
      <c r="CL32"/>
      <c r="CM32"/>
      <c r="CR32" s="9"/>
      <c r="CS32" s="9"/>
      <c r="CT32" s="9"/>
      <c r="CU32" s="9"/>
      <c r="CV32" s="9"/>
      <c r="CW32" s="9"/>
    </row>
    <row r="33" spans="1:96" ht="16.5">
      <c r="A33" s="48"/>
      <c r="B33" s="106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48"/>
      <c r="AF33" s="111"/>
      <c r="AG33" s="111"/>
      <c r="AH33" s="11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CH33"/>
      <c r="CR33" s="9"/>
    </row>
    <row r="34" spans="1:9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AF34" s="105"/>
      <c r="AG34" s="105"/>
      <c r="AH34" s="111"/>
      <c r="AI34" s="5"/>
      <c r="AJ34" s="5"/>
      <c r="AK34" s="5"/>
      <c r="AL34" s="5"/>
      <c r="AM34" s="5"/>
      <c r="AN34" s="5"/>
      <c r="AO34" s="5"/>
      <c r="AP34" s="5"/>
      <c r="AQ34" s="5"/>
      <c r="CH34"/>
      <c r="CR34" s="9"/>
    </row>
    <row r="35" spans="32:96" ht="12.75">
      <c r="AF35" s="111"/>
      <c r="AG35" s="111"/>
      <c r="AH35" s="111"/>
      <c r="AI35" s="5"/>
      <c r="AJ35" s="5"/>
      <c r="AK35" s="5"/>
      <c r="AL35" s="5"/>
      <c r="AM35" s="5"/>
      <c r="AN35" s="5"/>
      <c r="AO35" s="5"/>
      <c r="AP35" s="5"/>
      <c r="AQ35" s="5"/>
      <c r="CH35"/>
      <c r="CR35" s="9"/>
    </row>
    <row r="36" spans="32:96" ht="12.75">
      <c r="AF36" s="111"/>
      <c r="AG36" s="111"/>
      <c r="AH36" s="111"/>
      <c r="AI36" s="5"/>
      <c r="AJ36" s="5"/>
      <c r="AK36" s="5"/>
      <c r="AL36" s="5"/>
      <c r="AM36" s="5"/>
      <c r="AN36" s="5"/>
      <c r="AO36" s="5"/>
      <c r="AP36" s="5"/>
      <c r="AQ36" s="5"/>
      <c r="CH36"/>
      <c r="CR36" s="9"/>
    </row>
    <row r="37" spans="8:96" ht="12.75">
      <c r="H37" s="28"/>
      <c r="AF37" s="111"/>
      <c r="AG37" s="111"/>
      <c r="AH37" s="111"/>
      <c r="AI37" s="5"/>
      <c r="AJ37" s="5"/>
      <c r="AK37" s="5"/>
      <c r="AL37" s="5"/>
      <c r="AM37" s="5"/>
      <c r="AN37" s="5"/>
      <c r="AO37" s="5"/>
      <c r="AP37" s="5"/>
      <c r="AQ37" s="5"/>
      <c r="CH37"/>
      <c r="CR37" s="9"/>
    </row>
    <row r="38" spans="32:96" ht="12.75"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CH38"/>
      <c r="CR38" s="9"/>
    </row>
    <row r="39" spans="32:96" ht="15" customHeight="1"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CH39"/>
      <c r="CR39" s="9"/>
    </row>
    <row r="40" spans="32:96" ht="12.75">
      <c r="AF40" s="5"/>
      <c r="AG40" s="5"/>
      <c r="AH40" s="5"/>
      <c r="AI40" s="5"/>
      <c r="AJ40" s="5"/>
      <c r="AK40" s="5"/>
      <c r="AL40" s="5"/>
      <c r="AM40" s="5"/>
      <c r="AN40" s="5"/>
      <c r="AO40" s="5"/>
      <c r="CH40"/>
      <c r="CR40" s="9"/>
    </row>
    <row r="41" spans="32:96" ht="12.75" customHeight="1">
      <c r="AF41" s="5"/>
      <c r="AG41" s="5"/>
      <c r="AH41" s="5"/>
      <c r="AI41" s="5"/>
      <c r="AJ41" s="5"/>
      <c r="AK41" s="5"/>
      <c r="AL41" s="5"/>
      <c r="AM41" s="5"/>
      <c r="AN41" s="5"/>
      <c r="AO41" s="5"/>
      <c r="CH41"/>
      <c r="CR41" s="9"/>
    </row>
    <row r="42" spans="32:96" ht="12.75">
      <c r="AF42" s="5"/>
      <c r="AG42" s="5"/>
      <c r="AH42" s="5"/>
      <c r="AI42" s="5"/>
      <c r="AJ42" s="5"/>
      <c r="AK42" s="5"/>
      <c r="AL42" s="5"/>
      <c r="AM42" s="5"/>
      <c r="AN42" s="5"/>
      <c r="AO42" s="5"/>
      <c r="CH42"/>
      <c r="CR42" s="9"/>
    </row>
    <row r="43" spans="32:96" ht="12.75">
      <c r="AF43" s="5"/>
      <c r="AG43" s="5"/>
      <c r="AH43" s="5"/>
      <c r="AI43" s="5"/>
      <c r="AJ43" s="5"/>
      <c r="AK43" s="5"/>
      <c r="AL43" s="5"/>
      <c r="AM43" s="5"/>
      <c r="AN43" s="5"/>
      <c r="AO43" s="5"/>
      <c r="CH43"/>
      <c r="CR43" s="9"/>
    </row>
    <row r="44" spans="32:96" ht="12.75">
      <c r="AF44" s="5"/>
      <c r="AG44" s="5"/>
      <c r="AH44" s="5"/>
      <c r="AI44" s="5"/>
      <c r="AJ44" s="5"/>
      <c r="AK44" s="5"/>
      <c r="AL44" s="5"/>
      <c r="AM44" s="5"/>
      <c r="AN44" s="5"/>
      <c r="AO44" s="5"/>
      <c r="CH44"/>
      <c r="CR44" s="9"/>
    </row>
    <row r="45" spans="32:96" ht="12.75">
      <c r="AF45" s="5"/>
      <c r="AG45" s="5"/>
      <c r="AH45" s="5"/>
      <c r="AI45" s="5"/>
      <c r="AJ45" s="5"/>
      <c r="AK45" s="5"/>
      <c r="AL45" s="5"/>
      <c r="AM45" s="5"/>
      <c r="AN45" s="5"/>
      <c r="AO45" s="5"/>
      <c r="CH45"/>
      <c r="CR45" s="9"/>
    </row>
    <row r="46" spans="32:96" ht="12.75">
      <c r="AF46" s="5"/>
      <c r="AG46" s="5"/>
      <c r="AH46" s="5"/>
      <c r="AI46" s="5"/>
      <c r="AJ46" s="5"/>
      <c r="AK46" s="5"/>
      <c r="AL46" s="5"/>
      <c r="AM46" s="5"/>
      <c r="AN46" s="5"/>
      <c r="AO46" s="5"/>
      <c r="CH46"/>
      <c r="CR46" s="9"/>
    </row>
    <row r="47" spans="32:96" ht="12.75">
      <c r="AF47" s="5"/>
      <c r="AG47" s="5"/>
      <c r="AH47" s="5"/>
      <c r="AI47" s="5"/>
      <c r="AJ47" s="5"/>
      <c r="AK47" s="5"/>
      <c r="AL47" s="5"/>
      <c r="AM47" s="5"/>
      <c r="AN47" s="5"/>
      <c r="AO47" s="5"/>
      <c r="CH47"/>
      <c r="CR47" s="9"/>
    </row>
    <row r="48" spans="32:96" ht="12.75">
      <c r="AF48" s="5"/>
      <c r="AG48" s="5"/>
      <c r="AH48" s="5"/>
      <c r="AI48" s="5"/>
      <c r="AJ48" s="5"/>
      <c r="AK48" s="5"/>
      <c r="AL48" s="5"/>
      <c r="AM48" s="5"/>
      <c r="AN48" s="5"/>
      <c r="AO48" s="5"/>
      <c r="CH48"/>
      <c r="CR48" s="9"/>
    </row>
    <row r="49" spans="32:96" ht="12.75">
      <c r="AF49" s="5"/>
      <c r="AG49" s="5"/>
      <c r="AH49" s="5"/>
      <c r="AI49" s="5"/>
      <c r="AJ49" s="5"/>
      <c r="AK49" s="5"/>
      <c r="AL49" s="5"/>
      <c r="AM49" s="5"/>
      <c r="AN49" s="5"/>
      <c r="AO49" s="5"/>
      <c r="CH49"/>
      <c r="CR49" s="9"/>
    </row>
    <row r="50" spans="86:96" ht="12.75">
      <c r="CH50"/>
      <c r="CR50" s="9"/>
    </row>
    <row r="51" spans="33:96" ht="12.75">
      <c r="AG51" s="104"/>
      <c r="CH51"/>
      <c r="CR51" s="9"/>
    </row>
    <row r="52" spans="32:96" ht="12.75">
      <c r="AF52" s="5"/>
      <c r="AG52" s="5"/>
      <c r="AH52" s="5"/>
      <c r="AI52" s="5"/>
      <c r="AJ52" s="5"/>
      <c r="AK52" s="5"/>
      <c r="AL52" s="5"/>
      <c r="AM52" s="5"/>
      <c r="AN52" s="5"/>
      <c r="AO52" s="5"/>
      <c r="CH52"/>
      <c r="CR52" s="9"/>
    </row>
    <row r="53" spans="32:96" ht="12.75">
      <c r="AF53" s="5"/>
      <c r="AG53" s="5"/>
      <c r="AH53" s="5"/>
      <c r="AI53" s="5"/>
      <c r="AJ53" s="5"/>
      <c r="AK53" s="5"/>
      <c r="AL53" s="5"/>
      <c r="AM53" s="5"/>
      <c r="AN53" s="5"/>
      <c r="AO53" s="5"/>
      <c r="CH53"/>
      <c r="CR53" s="9"/>
    </row>
    <row r="54" spans="32:96" ht="12.75">
      <c r="AF54" s="5"/>
      <c r="AG54" s="5"/>
      <c r="AH54" s="5"/>
      <c r="AI54" s="5"/>
      <c r="AJ54" s="5"/>
      <c r="AK54" s="5"/>
      <c r="AL54" s="5"/>
      <c r="AM54" s="5"/>
      <c r="AN54" s="5"/>
      <c r="AO54" s="5"/>
      <c r="CH54"/>
      <c r="CR54" s="9"/>
    </row>
    <row r="55" spans="32:96" ht="12.75">
      <c r="AF55" s="5"/>
      <c r="AG55" s="5"/>
      <c r="AH55" s="5"/>
      <c r="AI55" s="5"/>
      <c r="AJ55" s="5"/>
      <c r="AK55" s="5"/>
      <c r="AL55" s="5"/>
      <c r="AM55" s="5"/>
      <c r="AN55" s="5"/>
      <c r="AO55" s="5"/>
      <c r="CH55"/>
      <c r="CR55" s="9"/>
    </row>
    <row r="56" spans="33:96" ht="12.75">
      <c r="AG56" s="5"/>
      <c r="AH56" s="5"/>
      <c r="AI56" s="5"/>
      <c r="AJ56" s="5"/>
      <c r="AK56" s="5"/>
      <c r="AL56" s="5"/>
      <c r="AM56" s="5"/>
      <c r="AN56" s="5"/>
      <c r="AO56" s="5"/>
      <c r="CH56"/>
      <c r="CR56" s="9"/>
    </row>
    <row r="57" spans="32:96" ht="12.75">
      <c r="AF57" s="5"/>
      <c r="AG57" s="5"/>
      <c r="AH57" s="5"/>
      <c r="AI57" s="5"/>
      <c r="AJ57" s="5"/>
      <c r="AK57" s="5"/>
      <c r="AL57" s="5"/>
      <c r="AM57" s="5"/>
      <c r="AN57" s="5"/>
      <c r="AO57" s="5"/>
      <c r="CH57"/>
      <c r="CR57" s="9"/>
    </row>
    <row r="58" spans="32:96" ht="12.75">
      <c r="AF58" s="5"/>
      <c r="AG58" s="5"/>
      <c r="AH58" s="5"/>
      <c r="AI58" s="5"/>
      <c r="AJ58" s="5"/>
      <c r="AK58" s="5"/>
      <c r="AL58" s="5"/>
      <c r="AM58" s="5"/>
      <c r="AN58" s="5"/>
      <c r="AO58" s="5"/>
      <c r="CH58"/>
      <c r="CR58" s="9"/>
    </row>
    <row r="59" spans="32:96" ht="12.75">
      <c r="AF59" s="5"/>
      <c r="AG59" s="5"/>
      <c r="AH59" s="5"/>
      <c r="AI59" s="5"/>
      <c r="AJ59" s="5"/>
      <c r="AK59" s="5"/>
      <c r="AL59" s="5"/>
      <c r="AM59" s="5"/>
      <c r="AN59" s="5"/>
      <c r="AO59" s="5"/>
      <c r="CH59"/>
      <c r="CR59" s="9"/>
    </row>
    <row r="60" spans="32:41" ht="12.75"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32:41" ht="12.75"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32:41" ht="12.75"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32:41" ht="12.75"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32:41" ht="12.75"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32:41" ht="12.75"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32:41" ht="12.75"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8" ht="12.75">
      <c r="AG68" s="104"/>
    </row>
    <row r="69" spans="32:41" ht="12.75"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32:41" ht="12.75"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32:41" ht="12.75"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32:41" ht="12.75"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32:41" ht="12.75"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32:41" ht="12.75"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32:41" ht="12.75"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32:41" ht="12.75"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32:41" ht="12.75"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32:41" ht="12.75"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32:41" ht="12.75"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32:41" ht="12.75"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32:41" ht="12.75">
      <c r="AF81" s="5"/>
      <c r="AG81" s="5"/>
      <c r="AH81" s="5"/>
      <c r="AI81" s="5"/>
      <c r="AJ81" s="5"/>
      <c r="AK81" s="5"/>
      <c r="AL81" s="5"/>
      <c r="AM81" s="5"/>
      <c r="AN81" s="5"/>
      <c r="AO81" s="5"/>
    </row>
  </sheetData>
  <sheetProtection selectLockedCells="1" selectUnlockedCells="1"/>
  <mergeCells count="131">
    <mergeCell ref="I33:J33"/>
    <mergeCell ref="C1:AB1"/>
    <mergeCell ref="K32:L32"/>
    <mergeCell ref="M32:N32"/>
    <mergeCell ref="O32:P32"/>
    <mergeCell ref="K30:L30"/>
    <mergeCell ref="M30:N30"/>
    <mergeCell ref="O30:P30"/>
    <mergeCell ref="C31:D31"/>
    <mergeCell ref="K33:L33"/>
    <mergeCell ref="M33:N33"/>
    <mergeCell ref="O33:P33"/>
    <mergeCell ref="K31:L31"/>
    <mergeCell ref="M31:N31"/>
    <mergeCell ref="O31:P31"/>
    <mergeCell ref="C33:D33"/>
    <mergeCell ref="E33:F33"/>
    <mergeCell ref="G33:H33"/>
    <mergeCell ref="I31:J31"/>
    <mergeCell ref="C32:D32"/>
    <mergeCell ref="E32:F32"/>
    <mergeCell ref="G32:H32"/>
    <mergeCell ref="I32:J32"/>
    <mergeCell ref="E31:F31"/>
    <mergeCell ref="G31:H31"/>
    <mergeCell ref="C30:D30"/>
    <mergeCell ref="E30:F30"/>
    <mergeCell ref="G30:H30"/>
    <mergeCell ref="I30:J30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AA2:AB2"/>
    <mergeCell ref="A3:A15"/>
    <mergeCell ref="C27:D27"/>
    <mergeCell ref="E27:F27"/>
    <mergeCell ref="G27:H27"/>
    <mergeCell ref="I27:J27"/>
    <mergeCell ref="U2:V2"/>
    <mergeCell ref="W2:X2"/>
    <mergeCell ref="O24:P24"/>
    <mergeCell ref="O25:P25"/>
    <mergeCell ref="O20:P20"/>
    <mergeCell ref="O21:P21"/>
    <mergeCell ref="O18:P18"/>
    <mergeCell ref="O19:P19"/>
    <mergeCell ref="K27:L27"/>
    <mergeCell ref="M27:N27"/>
    <mergeCell ref="O27:P27"/>
    <mergeCell ref="S2:T2"/>
    <mergeCell ref="K24:L24"/>
    <mergeCell ref="K25:L25"/>
    <mergeCell ref="Y2:Z2"/>
    <mergeCell ref="M22:N22"/>
    <mergeCell ref="M21:N21"/>
    <mergeCell ref="M20:N20"/>
    <mergeCell ref="M19:N19"/>
    <mergeCell ref="O2:P2"/>
    <mergeCell ref="S19:U19"/>
    <mergeCell ref="Q2:R2"/>
    <mergeCell ref="I21:J21"/>
    <mergeCell ref="G21:H21"/>
    <mergeCell ref="O22:P22"/>
    <mergeCell ref="O23:P23"/>
    <mergeCell ref="M25:N25"/>
    <mergeCell ref="K19:L19"/>
    <mergeCell ref="K20:L20"/>
    <mergeCell ref="K21:L21"/>
    <mergeCell ref="K22:L22"/>
    <mergeCell ref="K23:L23"/>
    <mergeCell ref="I18:J18"/>
    <mergeCell ref="K18:L18"/>
    <mergeCell ref="M23:N23"/>
    <mergeCell ref="M24:N24"/>
    <mergeCell ref="C18:D18"/>
    <mergeCell ref="I2:J2"/>
    <mergeCell ref="C17:P17"/>
    <mergeCell ref="M18:N18"/>
    <mergeCell ref="M2:N2"/>
    <mergeCell ref="I20:J20"/>
    <mergeCell ref="E20:F20"/>
    <mergeCell ref="G20:H20"/>
    <mergeCell ref="A17:B18"/>
    <mergeCell ref="A1:B2"/>
    <mergeCell ref="K2:L2"/>
    <mergeCell ref="C2:D2"/>
    <mergeCell ref="E2:F2"/>
    <mergeCell ref="G2:H2"/>
    <mergeCell ref="E18:F18"/>
    <mergeCell ref="G18:H18"/>
    <mergeCell ref="I23:J23"/>
    <mergeCell ref="C21:D21"/>
    <mergeCell ref="E21:F21"/>
    <mergeCell ref="E22:F22"/>
    <mergeCell ref="C22:D22"/>
    <mergeCell ref="I19:J19"/>
    <mergeCell ref="C19:D19"/>
    <mergeCell ref="E19:F19"/>
    <mergeCell ref="G19:H19"/>
    <mergeCell ref="C20:D20"/>
    <mergeCell ref="E24:F24"/>
    <mergeCell ref="G23:H23"/>
    <mergeCell ref="I22:J22"/>
    <mergeCell ref="G22:H22"/>
    <mergeCell ref="C25:D25"/>
    <mergeCell ref="E25:F25"/>
    <mergeCell ref="G25:H25"/>
    <mergeCell ref="I25:J25"/>
    <mergeCell ref="C23:D23"/>
    <mergeCell ref="E23:F23"/>
    <mergeCell ref="K26:L26"/>
    <mergeCell ref="M26:N26"/>
    <mergeCell ref="O26:P26"/>
    <mergeCell ref="C24:D24"/>
    <mergeCell ref="G24:H24"/>
    <mergeCell ref="C26:D26"/>
    <mergeCell ref="E26:F26"/>
    <mergeCell ref="G26:H26"/>
    <mergeCell ref="I26:J26"/>
    <mergeCell ref="I24:J24"/>
  </mergeCells>
  <dataValidations count="3">
    <dataValidation type="whole" allowBlank="1" showInputMessage="1" showErrorMessage="1" error="value between 0 - 9 " sqref="L7 AA3:AA15 AB15:AC16 AE3:AE16 Y3:Y15 Z14 Z16 W3:W15 X13 X16 U10:U15 V12 S10:S15 T11 T16 AD16 R10 R16 P9 V16">
      <formula1>0</formula1>
      <formula2>9</formula2>
    </dataValidation>
    <dataValidation type="whole" allowBlank="1" showInputMessage="1" showErrorMessage="1" prompt="home score&#10;" error="value between 0 - 9 " sqref="C3:C16 AA16 Y16 W16 U16 S16 Q3:Q16 M10:M16 E3:E16 G3:G16 I3:I16 M3:M8 K3:K16 O3:O9 N8 D3 F4 H5 J6 O16">
      <formula1>0</formula1>
      <formula2>9</formula2>
    </dataValidation>
    <dataValidation type="whole" allowBlank="1" showInputMessage="1" showErrorMessage="1" prompt="Away Score" error="value between 0 - 9 " sqref="F3 AD3:AD15 AB3:AC14 Z15 Z3:Z13 X14:X15 X3:X12 V13:V15 V3:V11 U3:U9 T3:T10 T12:T15 R3:S9 R11:R15 F5:F16 H3:H4 P10:P16 H6:H16 J3:J5 L3:L6 L8:L16 N3:N7 N9:N16 P3:P8 J7:J16 D4:D16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PageLayoutView="0" workbookViewId="0" topLeftCell="A1">
      <selection activeCell="A1" sqref="A1:R23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29" t="s">
        <v>47</v>
      </c>
      <c r="B1" s="130"/>
      <c r="C1" s="163" t="s">
        <v>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31"/>
      <c r="B2" s="169"/>
      <c r="C2" s="173" t="str">
        <f>+B3</f>
        <v>Black Horse</v>
      </c>
      <c r="D2" s="161"/>
      <c r="E2" s="160" t="str">
        <f>+B4</f>
        <v>Kitcheners</v>
      </c>
      <c r="F2" s="161"/>
      <c r="G2" s="160" t="str">
        <f>+B5</f>
        <v>SCCC</v>
      </c>
      <c r="H2" s="161"/>
      <c r="I2" s="160" t="str">
        <f>+B6</f>
        <v>Barnet CC</v>
      </c>
      <c r="J2" s="161"/>
      <c r="K2" s="160" t="str">
        <f>+B7</f>
        <v>Players</v>
      </c>
      <c r="L2" s="161"/>
      <c r="M2" s="160" t="str">
        <f>+B8</f>
        <v>Green Monks</v>
      </c>
      <c r="N2" s="161"/>
      <c r="O2" s="160" t="str">
        <f>+B9</f>
        <v>PBRBL</v>
      </c>
      <c r="P2" s="161"/>
      <c r="Q2" s="160">
        <f>+B10</f>
        <v>0</v>
      </c>
      <c r="R2" s="161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20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21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170" t="s">
        <v>7</v>
      </c>
      <c r="B3" s="87" t="s">
        <v>4</v>
      </c>
      <c r="C3" s="7"/>
      <c r="D3" s="7"/>
      <c r="E3" s="6"/>
      <c r="F3" s="3">
        <f>+IF(E3="","",9-E3)</f>
      </c>
      <c r="G3" s="6">
        <v>8</v>
      </c>
      <c r="H3" s="3">
        <f>+IF(G3="","",9-G3)</f>
        <v>1</v>
      </c>
      <c r="I3" s="6">
        <v>4</v>
      </c>
      <c r="J3" s="3">
        <f>+IF(I3="","",9-I3)</f>
        <v>5</v>
      </c>
      <c r="K3" s="6"/>
      <c r="L3" s="3">
        <f>+IF(K3="","",9-K3)</f>
      </c>
      <c r="M3" s="6"/>
      <c r="N3" s="3">
        <f>+IF(M3="","",9-M3)</f>
      </c>
      <c r="O3" s="6">
        <v>3</v>
      </c>
      <c r="P3" s="3">
        <f aca="true" t="shared" si="0" ref="P3:P8">+IF(O3="","",9-O3)</f>
        <v>6</v>
      </c>
      <c r="Q3" s="6"/>
      <c r="R3" s="3">
        <f aca="true" t="shared" si="1" ref="R3:R9">+IF(Q3="","",9-Q3)</f>
      </c>
      <c r="S3" s="11"/>
      <c r="T3" s="11"/>
      <c r="U3" s="11"/>
      <c r="V3" s="50" t="str">
        <f aca="true" t="shared" si="2" ref="V3:V10">+B3</f>
        <v>Black Horse</v>
      </c>
      <c r="W3" s="41">
        <f aca="true" t="shared" si="3" ref="W3:W10">COUNTIF($BS$3:$CH$10,V3)</f>
        <v>6</v>
      </c>
      <c r="X3" s="41">
        <f aca="true" t="shared" si="4" ref="X3:X10">COUNTIF($BA$3:$BO$10,V3)</f>
        <v>2</v>
      </c>
      <c r="Y3" s="41">
        <f aca="true" t="shared" si="5" ref="Y3:Y10">+W3-X3</f>
        <v>4</v>
      </c>
      <c r="Z3" s="41">
        <f aca="true" t="shared" si="6" ref="Z3:Z10">+X3*2</f>
        <v>4</v>
      </c>
      <c r="AA3" s="53">
        <f>+(C3+E3+G3+I3+K3+M3+O3+Q3)+SUM(D3:D10)</f>
        <v>26</v>
      </c>
      <c r="AB3" s="54">
        <f aca="true" t="shared" si="7" ref="AB3:AB10">+Z3+AA3</f>
        <v>30</v>
      </c>
      <c r="AC3" s="12">
        <f>+AB3+0.08</f>
        <v>30.08</v>
      </c>
      <c r="AD3">
        <f aca="true" t="shared" si="8" ref="AD3:AD10">RANK(AC3,$AC$3:$AC$10,0)</f>
        <v>6</v>
      </c>
      <c r="AH3" s="41" t="str">
        <f aca="true" t="shared" si="9" ref="AH3:AH10">+IF(C3&gt;4,$B3,C$2)</f>
        <v>Black Horse</v>
      </c>
      <c r="AI3" s="41"/>
      <c r="AJ3" s="41" t="str">
        <f aca="true" t="shared" si="10" ref="AJ3:AJ10">+IF(E3&gt;4,$B3,E$2)</f>
        <v>Kitcheners</v>
      </c>
      <c r="AK3" s="41"/>
      <c r="AL3" s="41" t="str">
        <f aca="true" t="shared" si="11" ref="AL3:AL10">+IF(G3&gt;4,$B3,G$2)</f>
        <v>Black Horse</v>
      </c>
      <c r="AM3" s="41"/>
      <c r="AN3" s="41" t="str">
        <f aca="true" t="shared" si="12" ref="AN3:AN10">+IF(I3&gt;4,$B3,I$2)</f>
        <v>Barnet CC</v>
      </c>
      <c r="AO3" s="41"/>
      <c r="AP3" s="41" t="str">
        <f aca="true" t="shared" si="13" ref="AP3:AP10">+IF(K3&gt;4,$B3,K$2)</f>
        <v>Players</v>
      </c>
      <c r="AQ3" s="41"/>
      <c r="AR3" s="41" t="str">
        <f aca="true" t="shared" si="14" ref="AR3:AR10">+IF(M3&gt;4,$B3,M$2)</f>
        <v>Green Monks</v>
      </c>
      <c r="AS3" s="41"/>
      <c r="AT3" s="41" t="str">
        <f aca="true" t="shared" si="15" ref="AT3:AT10">+IF(O3&gt;4,$B3,O$2)</f>
        <v>PBRBL</v>
      </c>
      <c r="AU3" s="41"/>
      <c r="AV3" s="41">
        <f aca="true" t="shared" si="16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 t="str">
        <f aca="true" t="shared" si="17" ref="BE3:BE10">IF(G3="","",AL3)</f>
        <v>Black Horse</v>
      </c>
      <c r="BF3" s="41"/>
      <c r="BG3" s="41" t="str">
        <f aca="true" t="shared" si="18" ref="BG3:BG10">IF(I3="","",AN3)</f>
        <v>Barnet CC</v>
      </c>
      <c r="BH3" s="41"/>
      <c r="BI3" s="41">
        <f aca="true" t="shared" si="19" ref="BI3:BI10">IF(K3="","",AP3)</f>
      </c>
      <c r="BJ3" s="41"/>
      <c r="BK3" s="41">
        <f aca="true" t="shared" si="20" ref="BK3:BK10">IF(M3="","",AR3)</f>
      </c>
      <c r="BL3" s="41"/>
      <c r="BM3" s="41" t="str">
        <f aca="true" t="shared" si="21" ref="BM3:BM10">IF(O3="","",AT3)</f>
        <v>PBRBL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 t="str">
        <f aca="true" t="shared" si="27" ref="BW3:BW10">+IF(G3="","",$B3)</f>
        <v>Black Horse</v>
      </c>
      <c r="BX3" s="41" t="str">
        <f aca="true" t="shared" si="28" ref="BX3:BX10">+IF(H3="","",$G$2)</f>
        <v>SCCC</v>
      </c>
      <c r="BY3" s="41" t="str">
        <f aca="true" t="shared" si="29" ref="BY3:BY10">+IF(I3="","",$B3)</f>
        <v>Black Horse</v>
      </c>
      <c r="BZ3" s="41" t="str">
        <f aca="true" t="shared" si="30" ref="BZ3:BZ10">+IF(J3="","",$I$2)</f>
        <v>Barnet CC</v>
      </c>
      <c r="CA3" s="41">
        <f aca="true" t="shared" si="31" ref="CA3:CA10">+IF(K3="","",$B3)</f>
      </c>
      <c r="CB3" s="41">
        <f aca="true" t="shared" si="32" ref="CB3:CB10">+IF(L3="","",$K$2)</f>
      </c>
      <c r="CC3" s="41">
        <f aca="true" t="shared" si="33" ref="CC3:CC10">+IF(M3="","",$B3)</f>
      </c>
      <c r="CD3" s="41">
        <f aca="true" t="shared" si="34" ref="CD3:CD10">+IF(N3="","",$M$2)</f>
      </c>
      <c r="CE3" s="41" t="str">
        <f aca="true" t="shared" si="35" ref="CE3:CE10">+IF(O3="","",$B3)</f>
        <v>Black Horse</v>
      </c>
      <c r="CF3" s="41" t="str">
        <f aca="true" t="shared" si="36" ref="CF3:CF10">+IF(P3="","",$O$2)</f>
        <v>PBRBL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171"/>
      <c r="B4" s="88" t="s">
        <v>35</v>
      </c>
      <c r="C4" s="6">
        <v>4</v>
      </c>
      <c r="D4" s="3">
        <f aca="true" t="shared" si="39" ref="D4:D10">+IF(C4="","",9-C4)</f>
        <v>5</v>
      </c>
      <c r="E4" s="7"/>
      <c r="F4" s="7"/>
      <c r="G4" s="6"/>
      <c r="H4" s="3">
        <f>+IF(G4="","",9-G4)</f>
      </c>
      <c r="I4" s="6"/>
      <c r="J4" s="3">
        <f>+IF(I4="","",9-I4)</f>
      </c>
      <c r="K4" s="6">
        <v>5</v>
      </c>
      <c r="L4" s="3">
        <f>+IF(K4="","",9-K4)</f>
        <v>4</v>
      </c>
      <c r="M4" s="6">
        <v>5</v>
      </c>
      <c r="N4" s="3">
        <f>+IF(M4="","",9-M4)</f>
        <v>4</v>
      </c>
      <c r="O4" s="6"/>
      <c r="P4" s="3">
        <f t="shared" si="0"/>
      </c>
      <c r="Q4" s="6"/>
      <c r="R4" s="3">
        <f t="shared" si="1"/>
      </c>
      <c r="S4" s="11"/>
      <c r="T4" s="11"/>
      <c r="U4" s="11"/>
      <c r="V4" s="50" t="str">
        <f t="shared" si="2"/>
        <v>Kitcheners</v>
      </c>
      <c r="W4" s="41">
        <f t="shared" si="3"/>
        <v>6</v>
      </c>
      <c r="X4" s="41">
        <f t="shared" si="4"/>
        <v>3</v>
      </c>
      <c r="Y4" s="41">
        <f t="shared" si="5"/>
        <v>3</v>
      </c>
      <c r="Z4" s="41">
        <f t="shared" si="6"/>
        <v>6</v>
      </c>
      <c r="AA4" s="53">
        <f>+(C4+E4+G4+I4+K4+M4+O4+Q4)+SUM(F3:F10)</f>
        <v>27</v>
      </c>
      <c r="AB4" s="54">
        <f t="shared" si="7"/>
        <v>33</v>
      </c>
      <c r="AC4" s="12">
        <f>+AB4+0.07</f>
        <v>33.07</v>
      </c>
      <c r="AD4">
        <f t="shared" si="8"/>
        <v>3</v>
      </c>
      <c r="AH4" s="41" t="str">
        <f t="shared" si="9"/>
        <v>Black Horse</v>
      </c>
      <c r="AI4" s="41"/>
      <c r="AJ4" s="41" t="str">
        <f t="shared" si="10"/>
        <v>Kitcheners</v>
      </c>
      <c r="AK4" s="41"/>
      <c r="AL4" s="41" t="str">
        <f t="shared" si="11"/>
        <v>SCCC</v>
      </c>
      <c r="AM4" s="41"/>
      <c r="AN4" s="41" t="str">
        <f t="shared" si="12"/>
        <v>Barnet CC</v>
      </c>
      <c r="AO4" s="41"/>
      <c r="AP4" s="41" t="str">
        <f t="shared" si="13"/>
        <v>Kitcheners</v>
      </c>
      <c r="AQ4" s="41"/>
      <c r="AR4" s="41" t="str">
        <f t="shared" si="14"/>
        <v>Kitcheners</v>
      </c>
      <c r="AS4" s="41"/>
      <c r="AT4" s="41" t="str">
        <f t="shared" si="15"/>
        <v>PBRBL</v>
      </c>
      <c r="AU4" s="41"/>
      <c r="AV4" s="41">
        <f t="shared" si="16"/>
        <v>0</v>
      </c>
      <c r="AW4" s="9"/>
      <c r="AX4" s="9"/>
      <c r="AY4" s="9"/>
      <c r="AZ4" s="9"/>
      <c r="BA4" s="41" t="str">
        <f aca="true" t="shared" si="40" ref="BA4:BA10">IF(C4="","",AH4)</f>
        <v>Black Horse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>
        <f t="shared" si="18"/>
      </c>
      <c r="BH4" s="41"/>
      <c r="BI4" s="41" t="str">
        <f t="shared" si="19"/>
        <v>Kitcheners</v>
      </c>
      <c r="BJ4" s="41"/>
      <c r="BK4" s="41" t="str">
        <f t="shared" si="20"/>
        <v>Kitcheners</v>
      </c>
      <c r="BL4" s="41"/>
      <c r="BM4" s="41">
        <f t="shared" si="21"/>
      </c>
      <c r="BN4" s="41"/>
      <c r="BO4" s="41">
        <f t="shared" si="22"/>
      </c>
      <c r="BQ4" s="9"/>
      <c r="BS4" s="41" t="str">
        <f t="shared" si="23"/>
        <v>Kitcheners</v>
      </c>
      <c r="BT4" s="41" t="str">
        <f t="shared" si="24"/>
        <v>Black Horse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>
        <f t="shared" si="29"/>
      </c>
      <c r="BZ4" s="41">
        <f t="shared" si="30"/>
      </c>
      <c r="CA4" s="41" t="str">
        <f t="shared" si="31"/>
        <v>Kitcheners</v>
      </c>
      <c r="CB4" s="41" t="str">
        <f t="shared" si="32"/>
        <v>Players</v>
      </c>
      <c r="CC4" s="41" t="str">
        <f t="shared" si="33"/>
        <v>Kitcheners</v>
      </c>
      <c r="CD4" s="41" t="str">
        <f t="shared" si="34"/>
        <v>Green Monks</v>
      </c>
      <c r="CE4" s="41">
        <f t="shared" si="35"/>
      </c>
      <c r="CF4" s="41">
        <f t="shared" si="36"/>
      </c>
      <c r="CG4" s="41">
        <f t="shared" si="37"/>
      </c>
      <c r="CH4" s="41">
        <f t="shared" si="38"/>
      </c>
    </row>
    <row r="5" spans="1:86" ht="19.5" customHeight="1" thickBot="1">
      <c r="A5" s="171"/>
      <c r="B5" s="88" t="s">
        <v>31</v>
      </c>
      <c r="C5" s="6"/>
      <c r="D5" s="3">
        <f t="shared" si="39"/>
      </c>
      <c r="E5" s="6">
        <v>5</v>
      </c>
      <c r="F5" s="3">
        <f aca="true" t="shared" si="42" ref="F5:F10">+IF(E5="","",9-E5)</f>
        <v>4</v>
      </c>
      <c r="G5" s="7"/>
      <c r="H5" s="7"/>
      <c r="I5" s="6">
        <v>2</v>
      </c>
      <c r="J5" s="3">
        <f>+IF(I5="","",9-I5)</f>
        <v>7</v>
      </c>
      <c r="K5" s="6"/>
      <c r="L5" s="3">
        <f>+IF(K5="","",9-K5)</f>
      </c>
      <c r="M5" s="6"/>
      <c r="N5" s="3">
        <f>+IF(M5="","",9-M5)</f>
      </c>
      <c r="O5" s="6">
        <v>5</v>
      </c>
      <c r="P5" s="3">
        <f t="shared" si="0"/>
        <v>4</v>
      </c>
      <c r="Q5" s="6"/>
      <c r="R5" s="3">
        <f t="shared" si="1"/>
      </c>
      <c r="S5" s="11"/>
      <c r="T5" s="11"/>
      <c r="U5" s="11"/>
      <c r="V5" s="50" t="str">
        <f t="shared" si="2"/>
        <v>SCCC</v>
      </c>
      <c r="W5" s="41">
        <f t="shared" si="3"/>
        <v>6</v>
      </c>
      <c r="X5" s="41">
        <f t="shared" si="4"/>
        <v>4</v>
      </c>
      <c r="Y5" s="41">
        <f t="shared" si="5"/>
        <v>2</v>
      </c>
      <c r="Z5" s="41">
        <f t="shared" si="6"/>
        <v>8</v>
      </c>
      <c r="AA5" s="53">
        <f>+(C5+E5+G5+I5+K5+M5+O5+Q5)+SUM(H3:H10)</f>
        <v>26</v>
      </c>
      <c r="AB5" s="54">
        <f t="shared" si="7"/>
        <v>34</v>
      </c>
      <c r="AC5" s="12">
        <f>+AB5+0.06</f>
        <v>34.06</v>
      </c>
      <c r="AD5">
        <f t="shared" si="8"/>
        <v>2</v>
      </c>
      <c r="AH5" s="41" t="str">
        <f t="shared" si="9"/>
        <v>Black Horse</v>
      </c>
      <c r="AI5" s="41"/>
      <c r="AJ5" s="41" t="str">
        <f t="shared" si="10"/>
        <v>SCCC</v>
      </c>
      <c r="AK5" s="41"/>
      <c r="AL5" s="41" t="str">
        <f t="shared" si="11"/>
        <v>SCCC</v>
      </c>
      <c r="AM5" s="41"/>
      <c r="AN5" s="41" t="str">
        <f t="shared" si="12"/>
        <v>Barnet CC</v>
      </c>
      <c r="AO5" s="41"/>
      <c r="AP5" s="41" t="str">
        <f t="shared" si="13"/>
        <v>Players</v>
      </c>
      <c r="AQ5" s="41"/>
      <c r="AR5" s="41" t="str">
        <f t="shared" si="14"/>
        <v>Green Monks</v>
      </c>
      <c r="AS5" s="41"/>
      <c r="AT5" s="41" t="str">
        <f t="shared" si="15"/>
        <v>SCCC</v>
      </c>
      <c r="AU5" s="41"/>
      <c r="AV5" s="41">
        <f t="shared" si="16"/>
        <v>0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SCCC</v>
      </c>
      <c r="BD5" s="41"/>
      <c r="BE5" s="41">
        <f t="shared" si="17"/>
      </c>
      <c r="BF5" s="41"/>
      <c r="BG5" s="41" t="str">
        <f t="shared" si="18"/>
        <v>Barnet CC</v>
      </c>
      <c r="BH5" s="41"/>
      <c r="BI5" s="41">
        <f t="shared" si="19"/>
      </c>
      <c r="BJ5" s="41"/>
      <c r="BK5" s="41">
        <f t="shared" si="20"/>
      </c>
      <c r="BL5" s="41"/>
      <c r="BM5" s="41" t="str">
        <f t="shared" si="21"/>
        <v>SCCC</v>
      </c>
      <c r="BN5" s="41"/>
      <c r="BO5" s="41">
        <f t="shared" si="22"/>
      </c>
      <c r="BQ5" s="9"/>
      <c r="BS5" s="41">
        <f t="shared" si="23"/>
      </c>
      <c r="BT5" s="41">
        <f t="shared" si="24"/>
      </c>
      <c r="BU5" s="41" t="str">
        <f t="shared" si="25"/>
        <v>SCCC</v>
      </c>
      <c r="BV5" s="41" t="str">
        <f t="shared" si="26"/>
        <v>Kitcheners</v>
      </c>
      <c r="BW5" s="41">
        <f t="shared" si="27"/>
      </c>
      <c r="BX5" s="41">
        <f t="shared" si="28"/>
      </c>
      <c r="BY5" s="41" t="str">
        <f t="shared" si="29"/>
        <v>SCCC</v>
      </c>
      <c r="BZ5" s="41" t="str">
        <f t="shared" si="30"/>
        <v>Barnet CC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 t="str">
        <f t="shared" si="35"/>
        <v>SCCC</v>
      </c>
      <c r="CF5" s="41" t="str">
        <f t="shared" si="36"/>
        <v>PBRBL</v>
      </c>
      <c r="CG5" s="41">
        <f t="shared" si="37"/>
      </c>
      <c r="CH5" s="41">
        <f t="shared" si="38"/>
      </c>
    </row>
    <row r="6" spans="1:86" ht="19.5" customHeight="1" thickBot="1">
      <c r="A6" s="171"/>
      <c r="B6" s="88" t="s">
        <v>28</v>
      </c>
      <c r="C6" s="6"/>
      <c r="D6" s="3">
        <f t="shared" si="39"/>
      </c>
      <c r="E6" s="6">
        <v>4</v>
      </c>
      <c r="F6" s="3">
        <f t="shared" si="42"/>
        <v>5</v>
      </c>
      <c r="G6" s="6"/>
      <c r="H6" s="3">
        <f>+IF(G6="","",9-G6)</f>
      </c>
      <c r="I6" s="7"/>
      <c r="J6" s="7"/>
      <c r="K6" s="6">
        <v>5</v>
      </c>
      <c r="L6" s="3">
        <f>+IF(K6="","",9-K6)</f>
        <v>4</v>
      </c>
      <c r="M6" s="6"/>
      <c r="N6" s="3">
        <f>+IF(M6="","",9-M6)</f>
      </c>
      <c r="O6" s="6">
        <v>3</v>
      </c>
      <c r="P6" s="3">
        <f t="shared" si="0"/>
        <v>6</v>
      </c>
      <c r="Q6" s="6"/>
      <c r="R6" s="3">
        <f t="shared" si="1"/>
      </c>
      <c r="S6" s="11"/>
      <c r="T6" s="11"/>
      <c r="U6" s="11"/>
      <c r="V6" s="50" t="str">
        <f t="shared" si="2"/>
        <v>Barnet CC</v>
      </c>
      <c r="W6" s="41">
        <f t="shared" si="3"/>
        <v>6</v>
      </c>
      <c r="X6" s="41">
        <f t="shared" si="4"/>
        <v>3</v>
      </c>
      <c r="Y6" s="41">
        <f t="shared" si="5"/>
        <v>3</v>
      </c>
      <c r="Z6" s="41">
        <f t="shared" si="6"/>
        <v>6</v>
      </c>
      <c r="AA6" s="53">
        <f>+(C6+E6+G6+I6+K6+M6+O6+Q6)+SUM(J3:J10)</f>
        <v>26</v>
      </c>
      <c r="AB6" s="54">
        <f t="shared" si="7"/>
        <v>32</v>
      </c>
      <c r="AC6" s="12">
        <f>+AB6+0.05</f>
        <v>32.05</v>
      </c>
      <c r="AD6">
        <f t="shared" si="8"/>
        <v>5</v>
      </c>
      <c r="AH6" s="41" t="str">
        <f t="shared" si="9"/>
        <v>Black Horse</v>
      </c>
      <c r="AI6" s="41"/>
      <c r="AJ6" s="41" t="str">
        <f t="shared" si="10"/>
        <v>Kitcheners</v>
      </c>
      <c r="AK6" s="41"/>
      <c r="AL6" s="41" t="str">
        <f t="shared" si="11"/>
        <v>SCCC</v>
      </c>
      <c r="AM6" s="41"/>
      <c r="AN6" s="41" t="str">
        <f t="shared" si="12"/>
        <v>Barnet CC</v>
      </c>
      <c r="AO6" s="41"/>
      <c r="AP6" s="41" t="str">
        <f t="shared" si="13"/>
        <v>Barnet CC</v>
      </c>
      <c r="AQ6" s="41"/>
      <c r="AR6" s="41" t="str">
        <f t="shared" si="14"/>
        <v>Green Monks</v>
      </c>
      <c r="AS6" s="41"/>
      <c r="AT6" s="41" t="str">
        <f t="shared" si="15"/>
        <v>PBRBL</v>
      </c>
      <c r="AU6" s="41"/>
      <c r="AV6" s="41">
        <f t="shared" si="16"/>
        <v>0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Kitcheners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Barnet CC</v>
      </c>
      <c r="BJ6" s="41"/>
      <c r="BK6" s="41">
        <f t="shared" si="20"/>
      </c>
      <c r="BL6" s="41"/>
      <c r="BM6" s="41" t="str">
        <f t="shared" si="21"/>
        <v>PBRBL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Barnet CC</v>
      </c>
      <c r="BV6" s="41" t="str">
        <f t="shared" si="26"/>
        <v>Kitcheners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Barnet CC</v>
      </c>
      <c r="CB6" s="41" t="str">
        <f t="shared" si="32"/>
        <v>Players</v>
      </c>
      <c r="CC6" s="41">
        <f t="shared" si="33"/>
      </c>
      <c r="CD6" s="41">
        <f t="shared" si="34"/>
      </c>
      <c r="CE6" s="41" t="str">
        <f t="shared" si="35"/>
        <v>Barnet CC</v>
      </c>
      <c r="CF6" s="41" t="str">
        <f t="shared" si="36"/>
        <v>PBRBL</v>
      </c>
      <c r="CG6" s="41">
        <f t="shared" si="37"/>
      </c>
      <c r="CH6" s="41">
        <f t="shared" si="38"/>
      </c>
    </row>
    <row r="7" spans="1:86" ht="19.5" customHeight="1" thickBot="1">
      <c r="A7" s="171"/>
      <c r="B7" s="88" t="s">
        <v>0</v>
      </c>
      <c r="C7" s="6">
        <v>5</v>
      </c>
      <c r="D7" s="3">
        <f t="shared" si="39"/>
        <v>4</v>
      </c>
      <c r="E7" s="6"/>
      <c r="F7" s="3">
        <f t="shared" si="42"/>
      </c>
      <c r="G7" s="6">
        <v>4</v>
      </c>
      <c r="H7" s="3">
        <f>+IF(G7="","",9-G7)</f>
        <v>5</v>
      </c>
      <c r="I7" s="6"/>
      <c r="J7" s="3">
        <f>+IF(I7="","",9-I7)</f>
      </c>
      <c r="K7" s="39"/>
      <c r="L7" s="34"/>
      <c r="M7" s="6">
        <v>8</v>
      </c>
      <c r="N7" s="3">
        <f>+IF(M7="","",9-M7)</f>
        <v>1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Players</v>
      </c>
      <c r="W7" s="41">
        <f t="shared" si="3"/>
        <v>6</v>
      </c>
      <c r="X7" s="41">
        <f t="shared" si="4"/>
        <v>2</v>
      </c>
      <c r="Y7" s="41">
        <f t="shared" si="5"/>
        <v>4</v>
      </c>
      <c r="Z7" s="41">
        <f t="shared" si="6"/>
        <v>4</v>
      </c>
      <c r="AA7" s="53">
        <f>+(C7+E7+G7+I7+K7+M7+O7+Q7)+SUM(L3:L10)</f>
        <v>26</v>
      </c>
      <c r="AB7" s="54">
        <f t="shared" si="7"/>
        <v>30</v>
      </c>
      <c r="AC7" s="12">
        <f>+AB7+0.04</f>
        <v>30.04</v>
      </c>
      <c r="AD7">
        <f t="shared" si="8"/>
        <v>7</v>
      </c>
      <c r="AH7" s="41" t="str">
        <f t="shared" si="9"/>
        <v>Players</v>
      </c>
      <c r="AI7" s="41"/>
      <c r="AJ7" s="41" t="str">
        <f t="shared" si="10"/>
        <v>Kitcheners</v>
      </c>
      <c r="AK7" s="41"/>
      <c r="AL7" s="41" t="str">
        <f t="shared" si="11"/>
        <v>SCCC</v>
      </c>
      <c r="AM7" s="41"/>
      <c r="AN7" s="41" t="str">
        <f t="shared" si="12"/>
        <v>Barnet CC</v>
      </c>
      <c r="AO7" s="41"/>
      <c r="AP7" s="41" t="str">
        <f t="shared" si="13"/>
        <v>Players</v>
      </c>
      <c r="AQ7" s="41"/>
      <c r="AR7" s="41" t="str">
        <f t="shared" si="14"/>
        <v>Players</v>
      </c>
      <c r="AS7" s="41"/>
      <c r="AT7" s="41" t="str">
        <f t="shared" si="15"/>
        <v>PBRBL</v>
      </c>
      <c r="AU7" s="41"/>
      <c r="AV7" s="41">
        <f t="shared" si="16"/>
        <v>0</v>
      </c>
      <c r="AW7" s="9"/>
      <c r="AX7" s="9"/>
      <c r="AY7" s="9"/>
      <c r="AZ7" s="9"/>
      <c r="BA7" s="41" t="str">
        <f t="shared" si="40"/>
        <v>Players</v>
      </c>
      <c r="BB7" s="41"/>
      <c r="BC7" s="41">
        <f t="shared" si="41"/>
      </c>
      <c r="BD7" s="41"/>
      <c r="BE7" s="41" t="str">
        <f t="shared" si="17"/>
        <v>SCCC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Players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Players</v>
      </c>
      <c r="BT7" s="41" t="str">
        <f t="shared" si="24"/>
        <v>Black Horse</v>
      </c>
      <c r="BU7" s="41">
        <f t="shared" si="25"/>
      </c>
      <c r="BV7" s="41">
        <f t="shared" si="26"/>
      </c>
      <c r="BW7" s="41" t="str">
        <f t="shared" si="27"/>
        <v>Players</v>
      </c>
      <c r="BX7" s="41" t="str">
        <f t="shared" si="28"/>
        <v>SCCC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Players</v>
      </c>
      <c r="CD7" s="41" t="str">
        <f t="shared" si="34"/>
        <v>Green Monks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171"/>
      <c r="B8" s="88" t="s">
        <v>5</v>
      </c>
      <c r="C8" s="6">
        <v>7</v>
      </c>
      <c r="D8" s="3">
        <f t="shared" si="39"/>
        <v>2</v>
      </c>
      <c r="E8" s="6"/>
      <c r="F8" s="3">
        <f t="shared" si="42"/>
      </c>
      <c r="G8" s="6">
        <v>1</v>
      </c>
      <c r="H8" s="3">
        <f>+IF(G8="","",9-G8)</f>
        <v>8</v>
      </c>
      <c r="I8" s="6">
        <v>7</v>
      </c>
      <c r="J8" s="3">
        <f>+IF(I8="","",9-I8)</f>
        <v>2</v>
      </c>
      <c r="K8" s="61"/>
      <c r="L8" s="3">
        <f>+IF(K8="","",9-K8)</f>
      </c>
      <c r="M8" s="42"/>
      <c r="N8" s="42"/>
      <c r="O8" s="6"/>
      <c r="P8" s="3">
        <f t="shared" si="0"/>
      </c>
      <c r="Q8" s="6"/>
      <c r="R8" s="3">
        <f t="shared" si="1"/>
      </c>
      <c r="S8" s="11"/>
      <c r="T8" s="11"/>
      <c r="U8" s="11"/>
      <c r="V8" s="50" t="str">
        <f t="shared" si="2"/>
        <v>Green Monks</v>
      </c>
      <c r="W8" s="41">
        <f t="shared" si="3"/>
        <v>6</v>
      </c>
      <c r="X8" s="41">
        <f t="shared" si="4"/>
        <v>3</v>
      </c>
      <c r="Y8" s="41">
        <f t="shared" si="5"/>
        <v>3</v>
      </c>
      <c r="Z8" s="41">
        <f t="shared" si="6"/>
        <v>6</v>
      </c>
      <c r="AA8" s="53">
        <f>+(C8+E8+G8+I8+K8+M8+O8+Q8)+SUM(N3:N10)</f>
        <v>27</v>
      </c>
      <c r="AB8" s="54">
        <f t="shared" si="7"/>
        <v>33</v>
      </c>
      <c r="AC8" s="12">
        <f>+AB8+0.03</f>
        <v>33.03</v>
      </c>
      <c r="AD8">
        <f t="shared" si="8"/>
        <v>4</v>
      </c>
      <c r="AH8" s="41" t="str">
        <f t="shared" si="9"/>
        <v>Green Monks</v>
      </c>
      <c r="AI8" s="41"/>
      <c r="AJ8" s="41" t="str">
        <f t="shared" si="10"/>
        <v>Kitcheners</v>
      </c>
      <c r="AK8" s="41"/>
      <c r="AL8" s="41" t="str">
        <f t="shared" si="11"/>
        <v>SCCC</v>
      </c>
      <c r="AM8" s="41"/>
      <c r="AN8" s="41" t="str">
        <f t="shared" si="12"/>
        <v>Green Monks</v>
      </c>
      <c r="AO8" s="41"/>
      <c r="AP8" s="41" t="str">
        <f t="shared" si="13"/>
        <v>Players</v>
      </c>
      <c r="AQ8" s="41"/>
      <c r="AR8" s="41" t="str">
        <f t="shared" si="14"/>
        <v>Green Monks</v>
      </c>
      <c r="AS8" s="41"/>
      <c r="AT8" s="41" t="str">
        <f t="shared" si="15"/>
        <v>PBRBL</v>
      </c>
      <c r="AU8" s="41"/>
      <c r="AV8" s="41">
        <f t="shared" si="16"/>
        <v>0</v>
      </c>
      <c r="AW8" s="9"/>
      <c r="AX8" s="9"/>
      <c r="AY8" s="9"/>
      <c r="AZ8" s="9"/>
      <c r="BA8" s="41" t="str">
        <f t="shared" si="40"/>
        <v>Green Monks</v>
      </c>
      <c r="BB8" s="41"/>
      <c r="BC8" s="51">
        <f t="shared" si="41"/>
      </c>
      <c r="BD8" s="41"/>
      <c r="BE8" s="51" t="str">
        <f t="shared" si="17"/>
        <v>SCCC</v>
      </c>
      <c r="BF8" s="41"/>
      <c r="BG8" s="51" t="str">
        <f t="shared" si="18"/>
        <v>Green Monks</v>
      </c>
      <c r="BH8" s="41"/>
      <c r="BI8" s="41">
        <f t="shared" si="19"/>
      </c>
      <c r="BJ8" s="41"/>
      <c r="BK8" s="41">
        <f t="shared" si="20"/>
      </c>
      <c r="BL8" s="41"/>
      <c r="BM8" s="51">
        <f t="shared" si="21"/>
      </c>
      <c r="BN8" s="41"/>
      <c r="BO8" s="51">
        <f t="shared" si="22"/>
      </c>
      <c r="BQ8" s="9"/>
      <c r="BS8" s="41" t="str">
        <f t="shared" si="23"/>
        <v>Green Monks</v>
      </c>
      <c r="BT8" s="41" t="str">
        <f t="shared" si="24"/>
        <v>Black Horse</v>
      </c>
      <c r="BU8" s="41">
        <f t="shared" si="25"/>
      </c>
      <c r="BV8" s="41">
        <f t="shared" si="26"/>
      </c>
      <c r="BW8" s="41" t="str">
        <f t="shared" si="27"/>
        <v>Green Monks</v>
      </c>
      <c r="BX8" s="41" t="str">
        <f t="shared" si="28"/>
        <v>SCCC</v>
      </c>
      <c r="BY8" s="41" t="str">
        <f t="shared" si="29"/>
        <v>Green Monks</v>
      </c>
      <c r="BZ8" s="41" t="str">
        <f t="shared" si="30"/>
        <v>Barnet CC</v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>
        <f t="shared" si="37"/>
      </c>
      <c r="CH8" s="41">
        <f t="shared" si="38"/>
      </c>
    </row>
    <row r="9" spans="1:86" ht="19.5" customHeight="1" thickBot="1">
      <c r="A9" s="171"/>
      <c r="B9" s="88" t="s">
        <v>51</v>
      </c>
      <c r="C9" s="6"/>
      <c r="D9" s="3">
        <f t="shared" si="39"/>
      </c>
      <c r="E9" s="6">
        <v>5</v>
      </c>
      <c r="F9" s="3">
        <f t="shared" si="42"/>
        <v>4</v>
      </c>
      <c r="G9" s="6"/>
      <c r="H9" s="3">
        <f>+IF(G9="","",9-G9)</f>
      </c>
      <c r="I9" s="6"/>
      <c r="J9" s="3">
        <f>+IF(I9="","",9-I9)</f>
      </c>
      <c r="K9" s="40">
        <v>8</v>
      </c>
      <c r="L9" s="3">
        <f>+IF(K9="","",9-K9)</f>
        <v>1</v>
      </c>
      <c r="M9" s="62">
        <v>2</v>
      </c>
      <c r="N9" s="3">
        <f>+IF(M9="","",9-M9)</f>
        <v>7</v>
      </c>
      <c r="O9" s="38"/>
      <c r="P9" s="34"/>
      <c r="Q9" s="35"/>
      <c r="R9" s="36">
        <f t="shared" si="1"/>
      </c>
      <c r="S9" s="11"/>
      <c r="T9" s="11"/>
      <c r="U9" s="11"/>
      <c r="V9" s="50" t="str">
        <f t="shared" si="2"/>
        <v>PBRBL</v>
      </c>
      <c r="W9" s="41">
        <f t="shared" si="3"/>
        <v>6</v>
      </c>
      <c r="X9" s="41">
        <f t="shared" si="4"/>
        <v>4</v>
      </c>
      <c r="Y9" s="41">
        <f t="shared" si="5"/>
        <v>2</v>
      </c>
      <c r="Z9" s="41">
        <f t="shared" si="6"/>
        <v>8</v>
      </c>
      <c r="AA9" s="53">
        <f>+(C9+E9+G9+I9+K9+M9+O9+Q9)+SUM(P3:P10)</f>
        <v>31</v>
      </c>
      <c r="AB9" s="54">
        <f t="shared" si="7"/>
        <v>39</v>
      </c>
      <c r="AC9" s="12">
        <f>+AB9+0.02</f>
        <v>39.02</v>
      </c>
      <c r="AD9">
        <f t="shared" si="8"/>
        <v>1</v>
      </c>
      <c r="AH9" s="41" t="str">
        <f t="shared" si="9"/>
        <v>Black Horse</v>
      </c>
      <c r="AI9" s="41"/>
      <c r="AJ9" s="41" t="str">
        <f t="shared" si="10"/>
        <v>PBRBL</v>
      </c>
      <c r="AK9" s="41"/>
      <c r="AL9" s="41" t="str">
        <f t="shared" si="11"/>
        <v>SCCC</v>
      </c>
      <c r="AM9" s="41"/>
      <c r="AN9" s="41" t="str">
        <f t="shared" si="12"/>
        <v>Barnet CC</v>
      </c>
      <c r="AO9" s="41"/>
      <c r="AP9" s="41" t="str">
        <f t="shared" si="13"/>
        <v>PBRBL</v>
      </c>
      <c r="AQ9" s="41"/>
      <c r="AR9" s="41" t="str">
        <f t="shared" si="14"/>
        <v>Green Monks</v>
      </c>
      <c r="AS9" s="41"/>
      <c r="AT9" s="41" t="str">
        <f t="shared" si="15"/>
        <v>PBRBL</v>
      </c>
      <c r="AU9" s="41"/>
      <c r="AV9" s="41">
        <f t="shared" si="16"/>
        <v>0</v>
      </c>
      <c r="AW9" s="9"/>
      <c r="AX9" s="9"/>
      <c r="AY9" s="9"/>
      <c r="AZ9" s="9"/>
      <c r="BA9" s="41">
        <f t="shared" si="40"/>
      </c>
      <c r="BB9" s="41"/>
      <c r="BC9" s="41" t="str">
        <f t="shared" si="41"/>
        <v>PBRBL</v>
      </c>
      <c r="BD9" s="41"/>
      <c r="BE9" s="41">
        <f t="shared" si="17"/>
      </c>
      <c r="BF9" s="41"/>
      <c r="BG9" s="41">
        <f t="shared" si="18"/>
      </c>
      <c r="BH9" s="41"/>
      <c r="BI9" s="41" t="str">
        <f t="shared" si="19"/>
        <v>PBRBL</v>
      </c>
      <c r="BJ9" s="41"/>
      <c r="BK9" s="41" t="str">
        <f t="shared" si="20"/>
        <v>Green Monks</v>
      </c>
      <c r="BL9" s="41"/>
      <c r="BM9" s="51">
        <f t="shared" si="21"/>
      </c>
      <c r="BN9" s="41"/>
      <c r="BO9" s="51">
        <f t="shared" si="22"/>
      </c>
      <c r="BQ9" s="9"/>
      <c r="BS9" s="41">
        <f t="shared" si="23"/>
      </c>
      <c r="BT9" s="41">
        <f t="shared" si="24"/>
      </c>
      <c r="BU9" s="41" t="str">
        <f t="shared" si="25"/>
        <v>PBRBL</v>
      </c>
      <c r="BV9" s="41" t="str">
        <f t="shared" si="26"/>
        <v>Kitcheners</v>
      </c>
      <c r="BW9" s="41">
        <f t="shared" si="27"/>
      </c>
      <c r="BX9" s="41">
        <f t="shared" si="28"/>
      </c>
      <c r="BY9" s="41">
        <f t="shared" si="29"/>
      </c>
      <c r="BZ9" s="41">
        <f t="shared" si="30"/>
      </c>
      <c r="CA9" s="41" t="str">
        <f t="shared" si="31"/>
        <v>PBRBL</v>
      </c>
      <c r="CB9" s="41" t="str">
        <f t="shared" si="32"/>
        <v>Players</v>
      </c>
      <c r="CC9" s="41" t="str">
        <f t="shared" si="33"/>
        <v>PBRBL</v>
      </c>
      <c r="CD9" s="41" t="str">
        <f t="shared" si="34"/>
        <v>Green Monks</v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172"/>
      <c r="B10" s="88"/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2"/>
        <v>0</v>
      </c>
      <c r="W10" s="41">
        <f t="shared" si="3"/>
        <v>0</v>
      </c>
      <c r="X10" s="41">
        <f t="shared" si="4"/>
        <v>0</v>
      </c>
      <c r="Y10" s="41">
        <f t="shared" si="5"/>
        <v>0</v>
      </c>
      <c r="Z10" s="41">
        <f t="shared" si="6"/>
        <v>0</v>
      </c>
      <c r="AA10" s="53">
        <f>+(C10+E10+G10+I10+K10+M10+O10+Q10)+SUM(R3:R10)</f>
        <v>0</v>
      </c>
      <c r="AB10" s="54">
        <f t="shared" si="7"/>
        <v>0</v>
      </c>
      <c r="AC10" s="49">
        <f>+AB10+0.0001</f>
        <v>0.0001</v>
      </c>
      <c r="AD10" s="9">
        <f t="shared" si="8"/>
        <v>8</v>
      </c>
      <c r="AE10" s="9"/>
      <c r="AF10" s="13"/>
      <c r="AG10" s="13"/>
      <c r="AH10" s="41" t="str">
        <f t="shared" si="9"/>
        <v>Black Horse</v>
      </c>
      <c r="AI10" s="41"/>
      <c r="AJ10" s="41" t="str">
        <f t="shared" si="10"/>
        <v>Kitcheners</v>
      </c>
      <c r="AK10" s="41"/>
      <c r="AL10" s="41" t="str">
        <f t="shared" si="11"/>
        <v>SCCC</v>
      </c>
      <c r="AM10" s="41"/>
      <c r="AN10" s="41" t="str">
        <f t="shared" si="12"/>
        <v>Barnet CC</v>
      </c>
      <c r="AO10" s="41"/>
      <c r="AP10" s="41" t="str">
        <f t="shared" si="13"/>
        <v>Players</v>
      </c>
      <c r="AQ10" s="41"/>
      <c r="AR10" s="41" t="str">
        <f t="shared" si="14"/>
        <v>Green Monks</v>
      </c>
      <c r="AS10" s="41"/>
      <c r="AT10" s="41" t="str">
        <f t="shared" si="15"/>
        <v>PBRBL</v>
      </c>
      <c r="AU10" s="41"/>
      <c r="AV10" s="41">
        <f t="shared" si="16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>
        <f t="shared" si="18"/>
      </c>
      <c r="BH10" s="41"/>
      <c r="BI10" s="41">
        <f t="shared" si="19"/>
      </c>
      <c r="BJ10" s="41"/>
      <c r="BK10" s="41">
        <f t="shared" si="20"/>
      </c>
      <c r="BL10" s="41"/>
      <c r="BM10" s="51">
        <f t="shared" si="21"/>
      </c>
      <c r="BN10" s="41"/>
      <c r="BO10" s="51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5" t="s">
        <v>33</v>
      </c>
      <c r="G12" s="30"/>
      <c r="H12" s="31"/>
      <c r="N12" s="60" t="s">
        <v>23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66" t="s">
        <v>68</v>
      </c>
      <c r="O13" s="167"/>
      <c r="P13" s="168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 t="str">
        <f>IF($AD$9=$V14,$V9,"")</f>
        <v>PBRBL</v>
      </c>
      <c r="AD14" s="5">
        <f>IF($AD$10=$V14,$V10,"")</f>
      </c>
      <c r="AE14" s="5" t="str">
        <f aca="true" t="shared" si="43" ref="AE14:AE21">+CONCATENATE(W14,X14,Y14,Z14,AA14,AB14,AC14,AD14)</f>
        <v>PBRBL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25" t="s">
        <v>48</v>
      </c>
      <c r="B15" s="126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 t="str">
        <f>IF($AD5=$V15,$V5,"")</f>
        <v>SCCC</v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SCCC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7"/>
      <c r="B16" s="128"/>
      <c r="C16" s="179" t="s">
        <v>9</v>
      </c>
      <c r="D16" s="175"/>
      <c r="E16" s="174" t="s">
        <v>16</v>
      </c>
      <c r="F16" s="175"/>
      <c r="G16" s="174" t="s">
        <v>11</v>
      </c>
      <c r="H16" s="175"/>
      <c r="I16" s="174" t="s">
        <v>24</v>
      </c>
      <c r="J16" s="176"/>
      <c r="K16" s="177" t="s">
        <v>25</v>
      </c>
      <c r="L16" s="178"/>
      <c r="M16" s="180" t="s">
        <v>26</v>
      </c>
      <c r="N16" s="181"/>
      <c r="O16" s="184" t="s">
        <v>13</v>
      </c>
      <c r="P16" s="181"/>
      <c r="Q16" s="10"/>
      <c r="R16"/>
      <c r="S16" s="48"/>
      <c r="T16" s="48"/>
      <c r="U16" s="47"/>
      <c r="V16" s="5">
        <v>3</v>
      </c>
      <c r="W16" s="5">
        <f>IF($AD3=$V16,$V3,"")</f>
      </c>
      <c r="X16" s="5" t="str">
        <f>IF($AD4=$V16,$V4,"")</f>
        <v>Kitcheners</v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Kitcheners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89" t="str">
        <f aca="true" t="shared" si="44" ref="B17:B24">+AE14</f>
        <v>PBRBL</v>
      </c>
      <c r="C17" s="159">
        <f aca="true" t="shared" si="45" ref="C17:C24">+AE23</f>
        <v>6</v>
      </c>
      <c r="D17" s="159"/>
      <c r="E17" s="159">
        <f aca="true" t="shared" si="46" ref="E17:E24">+AE33</f>
        <v>4</v>
      </c>
      <c r="F17" s="159"/>
      <c r="G17" s="159">
        <f aca="true" t="shared" si="47" ref="G17:G24">+C17-E17</f>
        <v>2</v>
      </c>
      <c r="H17" s="159"/>
      <c r="I17" s="159">
        <f aca="true" t="shared" si="48" ref="I17:I24">+AE43</f>
        <v>31</v>
      </c>
      <c r="J17" s="159"/>
      <c r="K17" s="159">
        <f aca="true" t="shared" si="49" ref="K17:K24">+C17*9-I17</f>
        <v>23</v>
      </c>
      <c r="L17" s="182"/>
      <c r="M17" s="159">
        <f aca="true" t="shared" si="50" ref="M17:M24">+I17-K17</f>
        <v>8</v>
      </c>
      <c r="N17" s="159"/>
      <c r="O17" s="159">
        <f aca="true" t="shared" si="51" ref="O17:O24">+E17*2+I17</f>
        <v>39</v>
      </c>
      <c r="P17" s="18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 t="str">
        <f>IF($AD8=$V17,$V8,"")</f>
        <v>Green Monks</v>
      </c>
      <c r="AC17" s="5">
        <f>IF($AD9=$V17,$V9,"")</f>
      </c>
      <c r="AD17" s="5">
        <f>IF($AD10=$V17,$V10,"")</f>
      </c>
      <c r="AE17" s="5" t="str">
        <f t="shared" si="43"/>
        <v>Green Monks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89" t="str">
        <f t="shared" si="44"/>
        <v>SCCC</v>
      </c>
      <c r="C18" s="159">
        <f t="shared" si="45"/>
        <v>6</v>
      </c>
      <c r="D18" s="159"/>
      <c r="E18" s="159">
        <f t="shared" si="46"/>
        <v>4</v>
      </c>
      <c r="F18" s="159"/>
      <c r="G18" s="159">
        <f t="shared" si="47"/>
        <v>2</v>
      </c>
      <c r="H18" s="159"/>
      <c r="I18" s="159">
        <f t="shared" si="48"/>
        <v>26</v>
      </c>
      <c r="J18" s="159"/>
      <c r="K18" s="159">
        <f t="shared" si="49"/>
        <v>28</v>
      </c>
      <c r="L18" s="182"/>
      <c r="M18" s="159">
        <f t="shared" si="50"/>
        <v>-2</v>
      </c>
      <c r="N18" s="159"/>
      <c r="O18" s="159">
        <f t="shared" si="51"/>
        <v>34</v>
      </c>
      <c r="P18" s="18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 t="str">
        <f>IF($AD6=$V18,$V6,"")</f>
        <v>Barnet CC</v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Barnet CC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89" t="str">
        <f t="shared" si="44"/>
        <v>Kitcheners</v>
      </c>
      <c r="C19" s="162">
        <f t="shared" si="45"/>
        <v>6</v>
      </c>
      <c r="D19" s="162"/>
      <c r="E19" s="162">
        <f t="shared" si="46"/>
        <v>3</v>
      </c>
      <c r="F19" s="162"/>
      <c r="G19" s="162">
        <f t="shared" si="47"/>
        <v>3</v>
      </c>
      <c r="H19" s="162"/>
      <c r="I19" s="162">
        <f t="shared" si="48"/>
        <v>27</v>
      </c>
      <c r="J19" s="162"/>
      <c r="K19" s="162">
        <f t="shared" si="49"/>
        <v>27</v>
      </c>
      <c r="L19" s="183"/>
      <c r="M19" s="162">
        <f t="shared" si="50"/>
        <v>0</v>
      </c>
      <c r="N19" s="162"/>
      <c r="O19" s="162">
        <f t="shared" si="51"/>
        <v>33</v>
      </c>
      <c r="P19" s="183"/>
      <c r="Q19" s="43"/>
      <c r="V19" s="5">
        <v>6</v>
      </c>
      <c r="W19" s="5" t="str">
        <f>IF($AD3=$V19,$V3,"")</f>
        <v>Black Horse</v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Black Horse</v>
      </c>
      <c r="AF19" s="5"/>
      <c r="AG19" s="5"/>
      <c r="AH19" s="5"/>
      <c r="AI19" s="5"/>
      <c r="AJ19" s="5"/>
      <c r="BO19"/>
      <c r="BQ19" s="9"/>
    </row>
    <row r="20" spans="1:88" ht="17.25" thickBot="1">
      <c r="A20" s="59">
        <v>4</v>
      </c>
      <c r="B20" s="89" t="str">
        <f t="shared" si="44"/>
        <v>Green Monks</v>
      </c>
      <c r="C20" s="162">
        <f t="shared" si="45"/>
        <v>6</v>
      </c>
      <c r="D20" s="162"/>
      <c r="E20" s="162">
        <f t="shared" si="46"/>
        <v>3</v>
      </c>
      <c r="F20" s="162"/>
      <c r="G20" s="162">
        <f t="shared" si="47"/>
        <v>3</v>
      </c>
      <c r="H20" s="162"/>
      <c r="I20" s="162">
        <f t="shared" si="48"/>
        <v>27</v>
      </c>
      <c r="J20" s="162"/>
      <c r="K20" s="162">
        <f t="shared" si="49"/>
        <v>27</v>
      </c>
      <c r="L20" s="183"/>
      <c r="M20" s="162">
        <f t="shared" si="50"/>
        <v>0</v>
      </c>
      <c r="N20" s="162"/>
      <c r="O20" s="162">
        <f t="shared" si="51"/>
        <v>33</v>
      </c>
      <c r="P20" s="18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 t="str">
        <f>IF($AD7=$V20,$V7,"")</f>
        <v>Players</v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Players</v>
      </c>
      <c r="AF20" s="5"/>
      <c r="AG20" s="5"/>
      <c r="AH20" s="5"/>
      <c r="AI20" s="5"/>
      <c r="AJ20" s="5"/>
      <c r="BO20"/>
      <c r="BQ20" s="9"/>
      <c r="CJ20" s="121"/>
    </row>
    <row r="21" spans="1:69" ht="17.25" thickBot="1">
      <c r="A21" s="59">
        <v>5</v>
      </c>
      <c r="B21" s="89" t="str">
        <f t="shared" si="44"/>
        <v>Barnet CC</v>
      </c>
      <c r="C21" s="162">
        <f t="shared" si="45"/>
        <v>6</v>
      </c>
      <c r="D21" s="162"/>
      <c r="E21" s="162">
        <f t="shared" si="46"/>
        <v>3</v>
      </c>
      <c r="F21" s="162"/>
      <c r="G21" s="162">
        <f t="shared" si="47"/>
        <v>3</v>
      </c>
      <c r="H21" s="162"/>
      <c r="I21" s="162">
        <f t="shared" si="48"/>
        <v>26</v>
      </c>
      <c r="J21" s="162"/>
      <c r="K21" s="162">
        <f t="shared" si="49"/>
        <v>28</v>
      </c>
      <c r="L21" s="162"/>
      <c r="M21" s="162">
        <f t="shared" si="50"/>
        <v>-2</v>
      </c>
      <c r="N21" s="162"/>
      <c r="O21" s="162">
        <f t="shared" si="51"/>
        <v>32</v>
      </c>
      <c r="P21" s="162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</row>
    <row r="22" spans="1:88" ht="17.25" thickBot="1">
      <c r="A22" s="59">
        <v>6</v>
      </c>
      <c r="B22" s="89" t="str">
        <f t="shared" si="44"/>
        <v>Black Horse</v>
      </c>
      <c r="C22" s="159">
        <f t="shared" si="45"/>
        <v>6</v>
      </c>
      <c r="D22" s="159"/>
      <c r="E22" s="159">
        <f t="shared" si="46"/>
        <v>2</v>
      </c>
      <c r="F22" s="159"/>
      <c r="G22" s="159">
        <f t="shared" si="47"/>
        <v>4</v>
      </c>
      <c r="H22" s="159"/>
      <c r="I22" s="159">
        <f t="shared" si="48"/>
        <v>26</v>
      </c>
      <c r="J22" s="159"/>
      <c r="K22" s="159">
        <f t="shared" si="49"/>
        <v>28</v>
      </c>
      <c r="L22" s="159"/>
      <c r="M22" s="159">
        <f t="shared" si="50"/>
        <v>-2</v>
      </c>
      <c r="N22" s="159"/>
      <c r="O22" s="159">
        <f t="shared" si="51"/>
        <v>30</v>
      </c>
      <c r="P22" s="159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J22" s="116"/>
    </row>
    <row r="23" spans="1:88" ht="17.25" thickBot="1">
      <c r="A23" s="59">
        <v>7</v>
      </c>
      <c r="B23" s="89" t="str">
        <f t="shared" si="44"/>
        <v>Players</v>
      </c>
      <c r="C23" s="158">
        <f t="shared" si="45"/>
        <v>6</v>
      </c>
      <c r="D23" s="158"/>
      <c r="E23" s="158">
        <f t="shared" si="46"/>
        <v>2</v>
      </c>
      <c r="F23" s="158"/>
      <c r="G23" s="158">
        <f t="shared" si="47"/>
        <v>4</v>
      </c>
      <c r="H23" s="158"/>
      <c r="I23" s="158">
        <f t="shared" si="48"/>
        <v>26</v>
      </c>
      <c r="J23" s="158"/>
      <c r="K23" s="158">
        <f t="shared" si="49"/>
        <v>28</v>
      </c>
      <c r="L23" s="158"/>
      <c r="M23" s="158">
        <f t="shared" si="50"/>
        <v>-2</v>
      </c>
      <c r="N23" s="158"/>
      <c r="O23" s="158">
        <f t="shared" si="51"/>
        <v>30</v>
      </c>
      <c r="P23" s="158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  <v>6</v>
      </c>
      <c r="AD23" s="5">
        <f aca="true" t="shared" si="59" ref="AD23:AD30">IF($AD$10=$V23,$W$10,"")</f>
      </c>
      <c r="AE23" s="5">
        <f aca="true" t="shared" si="60" ref="AE23:AE30">+SUM(W23:AD23)</f>
        <v>6</v>
      </c>
      <c r="AF23" s="5"/>
      <c r="AG23" s="5"/>
      <c r="AH23" s="5"/>
      <c r="AI23" s="5"/>
      <c r="AJ23" s="5"/>
      <c r="AK23" s="5"/>
      <c r="BO23"/>
      <c r="BQ23" s="9"/>
      <c r="CJ23" s="116"/>
    </row>
    <row r="24" spans="1:90" ht="17.25" thickBot="1">
      <c r="A24" s="59">
        <v>8</v>
      </c>
      <c r="B24" s="89" t="str">
        <f t="shared" si="44"/>
        <v>0</v>
      </c>
      <c r="C24" s="158">
        <f t="shared" si="45"/>
        <v>0</v>
      </c>
      <c r="D24" s="158"/>
      <c r="E24" s="158">
        <f t="shared" si="46"/>
        <v>0</v>
      </c>
      <c r="F24" s="158"/>
      <c r="G24" s="158">
        <f t="shared" si="47"/>
        <v>0</v>
      </c>
      <c r="H24" s="158"/>
      <c r="I24" s="158">
        <f t="shared" si="48"/>
        <v>0</v>
      </c>
      <c r="J24" s="158"/>
      <c r="K24" s="158">
        <f t="shared" si="49"/>
        <v>0</v>
      </c>
      <c r="L24" s="158"/>
      <c r="M24" s="158">
        <f t="shared" si="50"/>
        <v>0</v>
      </c>
      <c r="N24" s="158"/>
      <c r="O24" s="158">
        <f t="shared" si="51"/>
        <v>0</v>
      </c>
      <c r="P24" s="158"/>
      <c r="Q24" s="56"/>
      <c r="V24" s="5">
        <v>2</v>
      </c>
      <c r="W24" s="5">
        <f t="shared" si="52"/>
      </c>
      <c r="X24" s="5">
        <f t="shared" si="53"/>
      </c>
      <c r="Y24" s="5">
        <f t="shared" si="54"/>
        <v>6</v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6</v>
      </c>
      <c r="AF24" s="5"/>
      <c r="AG24" s="5"/>
      <c r="AH24" s="5"/>
      <c r="AI24" s="5"/>
      <c r="AJ24" s="5"/>
      <c r="AK24" s="5"/>
      <c r="BO24"/>
      <c r="BQ24" s="9"/>
      <c r="CJ24" s="116"/>
      <c r="CL24" s="121"/>
    </row>
    <row r="25" spans="22:88" ht="12.75">
      <c r="V25" s="5">
        <v>3</v>
      </c>
      <c r="W25" s="5">
        <f t="shared" si="52"/>
      </c>
      <c r="X25" s="5">
        <f t="shared" si="53"/>
        <v>6</v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6</v>
      </c>
      <c r="AF25" s="5"/>
      <c r="AG25" s="5"/>
      <c r="AH25" s="5"/>
      <c r="AI25" s="5"/>
      <c r="AJ25" s="5"/>
      <c r="BO25"/>
      <c r="BQ25" s="9"/>
      <c r="CJ25" s="116"/>
    </row>
    <row r="26" spans="22:90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  <v>6</v>
      </c>
      <c r="AC26" s="5">
        <f t="shared" si="58"/>
      </c>
      <c r="AD26" s="5">
        <f t="shared" si="59"/>
      </c>
      <c r="AE26" s="5">
        <f t="shared" si="60"/>
        <v>6</v>
      </c>
      <c r="AF26" s="5"/>
      <c r="AG26" s="5"/>
      <c r="AH26" s="5"/>
      <c r="AI26" s="5"/>
      <c r="AJ26" s="5"/>
      <c r="BO26"/>
      <c r="BQ26" s="9"/>
      <c r="CL26" s="116"/>
    </row>
    <row r="27" spans="22:90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  <v>6</v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  <c r="CL27" s="116"/>
    </row>
    <row r="28" spans="22:90" ht="12.75">
      <c r="V28" s="5">
        <v>6</v>
      </c>
      <c r="W28" s="5">
        <f t="shared" si="52"/>
        <v>6</v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  <c r="CL28" s="116"/>
    </row>
    <row r="29" spans="22:90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  <v>6</v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6</v>
      </c>
      <c r="BO29"/>
      <c r="BQ29" s="9"/>
      <c r="CL29" s="116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</row>
    <row r="31" spans="67:90" ht="12.75">
      <c r="BO31"/>
      <c r="BQ31" s="9"/>
      <c r="CL31" s="121"/>
    </row>
    <row r="32" spans="23:88" ht="12.75">
      <c r="W32" t="s">
        <v>10</v>
      </c>
      <c r="BO32"/>
      <c r="BQ32" s="9"/>
      <c r="CJ32" s="90"/>
    </row>
    <row r="33" spans="22:90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  <v>4</v>
      </c>
      <c r="AD33" s="5">
        <f aca="true" t="shared" si="68" ref="AD33:AD40">IF($AD$10=$V33,$X$10,"")</f>
      </c>
      <c r="AE33" s="5">
        <f aca="true" t="shared" si="69" ref="AE33:AE40">+SUM(W33:AD33)</f>
        <v>4</v>
      </c>
      <c r="BO33"/>
      <c r="BQ33" s="9"/>
      <c r="CJ33" s="90"/>
      <c r="CL33" s="116"/>
    </row>
    <row r="34" spans="22:90" ht="12.75">
      <c r="V34" s="5">
        <v>2</v>
      </c>
      <c r="W34" s="5">
        <f t="shared" si="61"/>
      </c>
      <c r="X34" s="5">
        <f t="shared" si="62"/>
      </c>
      <c r="Y34" s="5">
        <f t="shared" si="63"/>
        <v>4</v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4</v>
      </c>
      <c r="BO34"/>
      <c r="BQ34" s="9"/>
      <c r="CJ34" s="90"/>
      <c r="CL34" s="116"/>
    </row>
    <row r="35" spans="8:90" ht="12.75" customHeight="1">
      <c r="H35" s="28"/>
      <c r="V35" s="5">
        <v>3</v>
      </c>
      <c r="W35" s="5">
        <f t="shared" si="61"/>
      </c>
      <c r="X35" s="5">
        <f t="shared" si="62"/>
        <v>3</v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3</v>
      </c>
      <c r="BO35"/>
      <c r="BQ35" s="9"/>
      <c r="CJ35" s="90"/>
      <c r="CL35" s="116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  <v>3</v>
      </c>
      <c r="AC36" s="5">
        <f t="shared" si="67"/>
      </c>
      <c r="AD36" s="5">
        <f t="shared" si="68"/>
      </c>
      <c r="AE36" s="5">
        <f t="shared" si="69"/>
        <v>3</v>
      </c>
      <c r="BO36"/>
      <c r="BQ36" s="9"/>
      <c r="CJ36" s="90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  <v>3</v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3</v>
      </c>
      <c r="BO37"/>
      <c r="BQ37" s="9"/>
      <c r="CJ37" s="90"/>
    </row>
    <row r="38" spans="22:88" ht="12.75">
      <c r="V38" s="5">
        <v>6</v>
      </c>
      <c r="W38" s="5">
        <f t="shared" si="61"/>
        <v>2</v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  <c r="CJ38" s="90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  <v>2</v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90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  <c r="CJ40" s="90"/>
    </row>
    <row r="41" spans="67:88" ht="12.75">
      <c r="BO41"/>
      <c r="BQ41" s="9"/>
      <c r="CJ41" s="90"/>
    </row>
    <row r="42" spans="23:88" ht="12.75">
      <c r="W42" t="s">
        <v>17</v>
      </c>
      <c r="BO42"/>
      <c r="BQ42" s="9"/>
      <c r="CJ42" s="90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  <v>31</v>
      </c>
      <c r="AD43" s="5">
        <f aca="true" t="shared" si="77" ref="AD43:AD50">IF($AD$10=$V43,$AA$10,"")</f>
      </c>
      <c r="AE43" s="5">
        <f aca="true" t="shared" si="78" ref="AE43:AE50">+SUM(W43:AD43)</f>
        <v>31</v>
      </c>
      <c r="BO43"/>
      <c r="BQ43" s="9"/>
      <c r="CJ43" s="90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  <v>26</v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26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  <v>27</v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27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  <v>27</v>
      </c>
      <c r="AC46" s="5">
        <f t="shared" si="76"/>
      </c>
      <c r="AD46" s="5">
        <f t="shared" si="77"/>
      </c>
      <c r="AE46" s="5">
        <f t="shared" si="78"/>
        <v>27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  <v>26</v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26</v>
      </c>
      <c r="BO47"/>
      <c r="BQ47" s="9"/>
    </row>
    <row r="48" spans="22:69" ht="12.75">
      <c r="V48" s="5">
        <v>6</v>
      </c>
      <c r="W48" s="5">
        <f t="shared" si="70"/>
        <v>26</v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26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  <v>26</v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26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2:P22"/>
    <mergeCell ref="O23:P23"/>
    <mergeCell ref="M22:N22"/>
    <mergeCell ref="M23:N23"/>
    <mergeCell ref="O17:P17"/>
    <mergeCell ref="O18:P18"/>
    <mergeCell ref="O19:P19"/>
    <mergeCell ref="O20:P20"/>
    <mergeCell ref="O21:P21"/>
    <mergeCell ref="M20:N20"/>
    <mergeCell ref="M19:N19"/>
    <mergeCell ref="M18:N18"/>
    <mergeCell ref="M17:N17"/>
    <mergeCell ref="K17:L17"/>
    <mergeCell ref="K18:L18"/>
    <mergeCell ref="K19:L19"/>
    <mergeCell ref="K20:L20"/>
    <mergeCell ref="K21:L21"/>
    <mergeCell ref="K22:L22"/>
    <mergeCell ref="O2:P2"/>
    <mergeCell ref="I16:J16"/>
    <mergeCell ref="K16:L16"/>
    <mergeCell ref="C16:D16"/>
    <mergeCell ref="I2:J2"/>
    <mergeCell ref="C15:P15"/>
    <mergeCell ref="M16:N16"/>
    <mergeCell ref="M2:N2"/>
    <mergeCell ref="O16:P16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I18:J18"/>
    <mergeCell ref="I19:J19"/>
    <mergeCell ref="G19:H19"/>
    <mergeCell ref="I17:J17"/>
    <mergeCell ref="C17:D17"/>
    <mergeCell ref="E17:F17"/>
    <mergeCell ref="G17:H17"/>
    <mergeCell ref="C18:D18"/>
    <mergeCell ref="E18:F18"/>
    <mergeCell ref="C21:D21"/>
    <mergeCell ref="E21:F21"/>
    <mergeCell ref="I21:J21"/>
    <mergeCell ref="I22:J22"/>
    <mergeCell ref="G18:H18"/>
    <mergeCell ref="C19:D19"/>
    <mergeCell ref="E19:F19"/>
    <mergeCell ref="E20:F20"/>
    <mergeCell ref="C20:D20"/>
    <mergeCell ref="G21:H21"/>
    <mergeCell ref="E23:F23"/>
    <mergeCell ref="G23:H23"/>
    <mergeCell ref="I23:J23"/>
    <mergeCell ref="E22:F22"/>
    <mergeCell ref="Q2:R2"/>
    <mergeCell ref="I20:J20"/>
    <mergeCell ref="G20:H20"/>
    <mergeCell ref="N13:P13"/>
    <mergeCell ref="K23:L23"/>
    <mergeCell ref="M21:N21"/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  <mergeCell ref="C23:D23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3"/>
  <sheetViews>
    <sheetView zoomScalePageLayoutView="0" workbookViewId="0" topLeftCell="A1">
      <selection activeCell="A1" sqref="A1:R22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29" t="s">
        <v>49</v>
      </c>
      <c r="B1" s="130"/>
      <c r="C1" s="163" t="s">
        <v>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31"/>
      <c r="B2" s="169"/>
      <c r="C2" s="173" t="str">
        <f>+B3</f>
        <v>Builders</v>
      </c>
      <c r="D2" s="161"/>
      <c r="E2" s="160" t="str">
        <f>+B4</f>
        <v>Alex</v>
      </c>
      <c r="F2" s="161"/>
      <c r="G2" s="160" t="str">
        <f>+B5</f>
        <v>Chequers</v>
      </c>
      <c r="H2" s="161"/>
      <c r="I2" s="160" t="str">
        <f>+B6</f>
        <v>BSCA</v>
      </c>
      <c r="J2" s="161"/>
      <c r="K2" s="160" t="str">
        <f>+B7</f>
        <v>Jokers</v>
      </c>
      <c r="L2" s="161"/>
      <c r="M2" s="160" t="str">
        <f>+B8</f>
        <v>PBCC</v>
      </c>
      <c r="N2" s="161"/>
      <c r="O2" s="160">
        <f>+B9</f>
        <v>0</v>
      </c>
      <c r="P2" s="161"/>
      <c r="Q2" s="160">
        <f>+B10</f>
        <v>0</v>
      </c>
      <c r="R2" s="161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20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21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170" t="s">
        <v>46</v>
      </c>
      <c r="B3" s="87" t="s">
        <v>6</v>
      </c>
      <c r="C3" s="7"/>
      <c r="D3" s="7"/>
      <c r="E3" s="6"/>
      <c r="F3" s="3">
        <f>+IF(E3="","",9-E3)</f>
      </c>
      <c r="G3" s="6">
        <v>7</v>
      </c>
      <c r="H3" s="3">
        <f>+IF(G3="","",9-G3)</f>
        <v>2</v>
      </c>
      <c r="I3" s="6"/>
      <c r="J3" s="3">
        <f>+IF(I3="","",9-I3)</f>
      </c>
      <c r="K3" s="6">
        <v>5</v>
      </c>
      <c r="L3" s="3">
        <f>+IF(K3="","",9-K3)</f>
        <v>4</v>
      </c>
      <c r="M3" s="6">
        <v>5</v>
      </c>
      <c r="N3" s="3">
        <f>+IF(M3="","",9-M3)</f>
        <v>4</v>
      </c>
      <c r="O3" s="6"/>
      <c r="P3" s="3">
        <f aca="true" t="shared" si="0" ref="P3:P8">+IF(O3="","",9-O3)</f>
      </c>
      <c r="Q3" s="6"/>
      <c r="R3" s="3">
        <f aca="true" t="shared" si="1" ref="R3:R9">+IF(Q3="","",9-Q3)</f>
      </c>
      <c r="S3" s="11"/>
      <c r="T3" s="11"/>
      <c r="U3" s="11"/>
      <c r="V3" s="50" t="str">
        <f aca="true" t="shared" si="2" ref="V3:V10">+B3</f>
        <v>Builders</v>
      </c>
      <c r="W3" s="41">
        <f aca="true" t="shared" si="3" ref="W3:W10">COUNTIF($BS$3:$CH$10,V3)</f>
        <v>7</v>
      </c>
      <c r="X3" s="41">
        <f aca="true" t="shared" si="4" ref="X3:X10">COUNTIF($BA$3:$BO$10,V3)</f>
        <v>5</v>
      </c>
      <c r="Y3" s="41">
        <f aca="true" t="shared" si="5" ref="Y3:Y10">+W3-X3</f>
        <v>2</v>
      </c>
      <c r="Z3" s="41">
        <f aca="true" t="shared" si="6" ref="Z3:Z10">+X3*2</f>
        <v>10</v>
      </c>
      <c r="AA3" s="53">
        <f>+(C3+E3+G3+I3+K3+M3+O3+Q3)+SUM(D3:D10)</f>
        <v>33</v>
      </c>
      <c r="AB3" s="54">
        <f aca="true" t="shared" si="7" ref="AB3:AB10">+Z3+AA3</f>
        <v>43</v>
      </c>
      <c r="AC3" s="12">
        <f>+AB3+0.08</f>
        <v>43.08</v>
      </c>
      <c r="AD3">
        <f aca="true" t="shared" si="8" ref="AD3:AD10">RANK(AC3,$AC$3:$AC$10,0)</f>
        <v>2</v>
      </c>
      <c r="AH3" s="41" t="str">
        <f aca="true" t="shared" si="9" ref="AH3:AH10">+IF(C3&gt;4,$B3,C$2)</f>
        <v>Builders</v>
      </c>
      <c r="AI3" s="41"/>
      <c r="AJ3" s="41" t="str">
        <f aca="true" t="shared" si="10" ref="AJ3:AJ10">+IF(E3&gt;4,$B3,E$2)</f>
        <v>Alex</v>
      </c>
      <c r="AK3" s="41"/>
      <c r="AL3" s="41" t="str">
        <f aca="true" t="shared" si="11" ref="AL3:AL10">+IF(G3&gt;4,$B3,G$2)</f>
        <v>Builders</v>
      </c>
      <c r="AM3" s="41"/>
      <c r="AN3" s="41" t="str">
        <f aca="true" t="shared" si="12" ref="AN3:AN10">+IF(I3&gt;4,$B3,I$2)</f>
        <v>BSCA</v>
      </c>
      <c r="AO3" s="41"/>
      <c r="AP3" s="41" t="str">
        <f aca="true" t="shared" si="13" ref="AP3:AP10">+IF(K3&gt;4,$B3,K$2)</f>
        <v>Builders</v>
      </c>
      <c r="AQ3" s="41"/>
      <c r="AR3" s="41" t="str">
        <f aca="true" t="shared" si="14" ref="AR3:AR10">+IF(M3&gt;4,$B3,M$2)</f>
        <v>Builders</v>
      </c>
      <c r="AS3" s="41"/>
      <c r="AT3" s="41">
        <f aca="true" t="shared" si="15" ref="AT3:AT10">+IF(O3&gt;4,$B3,O$2)</f>
        <v>0</v>
      </c>
      <c r="AU3" s="41"/>
      <c r="AV3" s="41">
        <f aca="true" t="shared" si="16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 t="str">
        <f aca="true" t="shared" si="17" ref="BE3:BE10">IF(G3="","",AL3)</f>
        <v>Builders</v>
      </c>
      <c r="BF3" s="41"/>
      <c r="BG3" s="41">
        <f aca="true" t="shared" si="18" ref="BG3:BG10">IF(I3="","",AN3)</f>
      </c>
      <c r="BH3" s="41"/>
      <c r="BI3" s="41" t="str">
        <f aca="true" t="shared" si="19" ref="BI3:BI10">IF(K3="","",AP3)</f>
        <v>Builders</v>
      </c>
      <c r="BJ3" s="41"/>
      <c r="BK3" s="41" t="str">
        <f aca="true" t="shared" si="20" ref="BK3:BK10">IF(M3="","",AR3)</f>
        <v>Builders</v>
      </c>
      <c r="BL3" s="41"/>
      <c r="BM3" s="41">
        <f aca="true" t="shared" si="21" ref="BM3:BM10">IF(O3="","",AT3)</f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 t="str">
        <f aca="true" t="shared" si="27" ref="BW3:BW10">+IF(G3="","",$B3)</f>
        <v>Builders</v>
      </c>
      <c r="BX3" s="41" t="str">
        <f aca="true" t="shared" si="28" ref="BX3:BX10">+IF(H3="","",$G$2)</f>
        <v>Chequers</v>
      </c>
      <c r="BY3" s="41">
        <f aca="true" t="shared" si="29" ref="BY3:BY10">+IF(I3="","",$B3)</f>
      </c>
      <c r="BZ3" s="41">
        <f aca="true" t="shared" si="30" ref="BZ3:BZ10">+IF(J3="","",$I$2)</f>
      </c>
      <c r="CA3" s="41" t="str">
        <f aca="true" t="shared" si="31" ref="CA3:CA10">+IF(K3="","",$B3)</f>
        <v>Builders</v>
      </c>
      <c r="CB3" s="41" t="str">
        <f aca="true" t="shared" si="32" ref="CB3:CB10">+IF(L3="","",$K$2)</f>
        <v>Jokers</v>
      </c>
      <c r="CC3" s="41" t="str">
        <f aca="true" t="shared" si="33" ref="CC3:CC10">+IF(M3="","",$B3)</f>
        <v>Builders</v>
      </c>
      <c r="CD3" s="41" t="str">
        <f aca="true" t="shared" si="34" ref="CD3:CD10">+IF(N3="","",$M$2)</f>
        <v>PBCC</v>
      </c>
      <c r="CE3" s="41">
        <f aca="true" t="shared" si="35" ref="CE3:CE10">+IF(O3="","",$B3)</f>
      </c>
      <c r="CF3" s="41">
        <f aca="true" t="shared" si="36" ref="CF3:CF10">+IF(P3="","",$O$2)</f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171"/>
      <c r="B4" s="88" t="s">
        <v>27</v>
      </c>
      <c r="C4" s="6">
        <v>7</v>
      </c>
      <c r="D4" s="3">
        <f aca="true" t="shared" si="39" ref="D4:D10">+IF(C4="","",9-C4)</f>
        <v>2</v>
      </c>
      <c r="E4" s="7"/>
      <c r="F4" s="7"/>
      <c r="G4" s="6"/>
      <c r="H4" s="3">
        <f>+IF(G4="","",9-G4)</f>
      </c>
      <c r="I4" s="6">
        <v>6</v>
      </c>
      <c r="J4" s="3">
        <f>+IF(I4="","",9-I4)</f>
        <v>3</v>
      </c>
      <c r="K4" s="6"/>
      <c r="L4" s="3">
        <f>+IF(K4="","",9-K4)</f>
      </c>
      <c r="M4" s="6">
        <v>5</v>
      </c>
      <c r="N4" s="3">
        <f>+IF(M4="","",9-M4)</f>
        <v>4</v>
      </c>
      <c r="O4" s="6"/>
      <c r="P4" s="3">
        <f t="shared" si="0"/>
      </c>
      <c r="Q4" s="6"/>
      <c r="R4" s="3">
        <f t="shared" si="1"/>
      </c>
      <c r="S4" s="11"/>
      <c r="T4" s="11"/>
      <c r="U4" s="11"/>
      <c r="V4" s="50" t="str">
        <f t="shared" si="2"/>
        <v>Alex</v>
      </c>
      <c r="W4" s="41">
        <f t="shared" si="3"/>
        <v>6</v>
      </c>
      <c r="X4" s="41">
        <f t="shared" si="4"/>
        <v>5</v>
      </c>
      <c r="Y4" s="41">
        <f t="shared" si="5"/>
        <v>1</v>
      </c>
      <c r="Z4" s="41">
        <f t="shared" si="6"/>
        <v>10</v>
      </c>
      <c r="AA4" s="53">
        <f>+(C4+E4+G4+I4+K4+M4+O4+Q4)+SUM(F3:F10)</f>
        <v>35</v>
      </c>
      <c r="AB4" s="54">
        <f t="shared" si="7"/>
        <v>45</v>
      </c>
      <c r="AC4" s="12">
        <f>+AB4+0.07</f>
        <v>45.07</v>
      </c>
      <c r="AD4">
        <f t="shared" si="8"/>
        <v>1</v>
      </c>
      <c r="AH4" s="41" t="str">
        <f t="shared" si="9"/>
        <v>Alex</v>
      </c>
      <c r="AI4" s="41"/>
      <c r="AJ4" s="41" t="str">
        <f t="shared" si="10"/>
        <v>Alex</v>
      </c>
      <c r="AK4" s="41"/>
      <c r="AL4" s="41" t="str">
        <f t="shared" si="11"/>
        <v>Chequers</v>
      </c>
      <c r="AM4" s="41"/>
      <c r="AN4" s="41" t="str">
        <f t="shared" si="12"/>
        <v>Alex</v>
      </c>
      <c r="AO4" s="41"/>
      <c r="AP4" s="41" t="str">
        <f t="shared" si="13"/>
        <v>Jokers</v>
      </c>
      <c r="AQ4" s="41"/>
      <c r="AR4" s="41" t="str">
        <f t="shared" si="14"/>
        <v>Alex</v>
      </c>
      <c r="AS4" s="41"/>
      <c r="AT4" s="41">
        <f t="shared" si="15"/>
        <v>0</v>
      </c>
      <c r="AU4" s="41"/>
      <c r="AV4" s="41">
        <f t="shared" si="16"/>
        <v>0</v>
      </c>
      <c r="AW4" s="9"/>
      <c r="AX4" s="9"/>
      <c r="AY4" s="9"/>
      <c r="AZ4" s="9"/>
      <c r="BA4" s="41" t="str">
        <f aca="true" t="shared" si="40" ref="BA4:BA10">IF(C4="","",AH4)</f>
        <v>Alex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 t="str">
        <f t="shared" si="18"/>
        <v>Alex</v>
      </c>
      <c r="BH4" s="41"/>
      <c r="BI4" s="41">
        <f t="shared" si="19"/>
      </c>
      <c r="BJ4" s="41"/>
      <c r="BK4" s="41" t="str">
        <f t="shared" si="20"/>
        <v>Alex</v>
      </c>
      <c r="BL4" s="41"/>
      <c r="BM4" s="41">
        <f t="shared" si="21"/>
      </c>
      <c r="BN4" s="41"/>
      <c r="BO4" s="41">
        <f t="shared" si="22"/>
      </c>
      <c r="BQ4" s="9"/>
      <c r="BS4" s="41" t="str">
        <f t="shared" si="23"/>
        <v>Alex</v>
      </c>
      <c r="BT4" s="41" t="str">
        <f t="shared" si="24"/>
        <v>Builders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 t="str">
        <f t="shared" si="29"/>
        <v>Alex</v>
      </c>
      <c r="BZ4" s="41" t="str">
        <f t="shared" si="30"/>
        <v>BSCA</v>
      </c>
      <c r="CA4" s="41">
        <f t="shared" si="31"/>
      </c>
      <c r="CB4" s="41">
        <f t="shared" si="32"/>
      </c>
      <c r="CC4" s="41" t="str">
        <f t="shared" si="33"/>
        <v>Alex</v>
      </c>
      <c r="CD4" s="41" t="str">
        <f t="shared" si="34"/>
        <v>PBCC</v>
      </c>
      <c r="CE4" s="41">
        <f t="shared" si="35"/>
      </c>
      <c r="CF4" s="41">
        <f t="shared" si="36"/>
      </c>
      <c r="CG4" s="41">
        <f t="shared" si="37"/>
      </c>
      <c r="CH4" s="41">
        <f t="shared" si="38"/>
      </c>
    </row>
    <row r="5" spans="1:86" ht="19.5" customHeight="1" thickBot="1">
      <c r="A5" s="171"/>
      <c r="B5" s="88" t="s">
        <v>3</v>
      </c>
      <c r="C5" s="6"/>
      <c r="D5" s="3">
        <f t="shared" si="39"/>
      </c>
      <c r="E5" s="6">
        <v>4</v>
      </c>
      <c r="F5" s="3">
        <f aca="true" t="shared" si="42" ref="F5:F10">+IF(E5="","",9-E5)</f>
        <v>5</v>
      </c>
      <c r="G5" s="7"/>
      <c r="H5" s="7"/>
      <c r="I5" s="6">
        <v>5</v>
      </c>
      <c r="J5" s="3">
        <f>+IF(I5="","",9-I5)</f>
        <v>4</v>
      </c>
      <c r="K5" s="6"/>
      <c r="L5" s="3">
        <f>+IF(K5="","",9-K5)</f>
      </c>
      <c r="M5" s="6">
        <v>5</v>
      </c>
      <c r="N5" s="3">
        <f>+IF(M5="","",9-M5)</f>
        <v>4</v>
      </c>
      <c r="O5" s="6"/>
      <c r="P5" s="3">
        <f t="shared" si="0"/>
      </c>
      <c r="Q5" s="6"/>
      <c r="R5" s="3">
        <f t="shared" si="1"/>
      </c>
      <c r="S5" s="11"/>
      <c r="T5" s="11"/>
      <c r="U5" s="11"/>
      <c r="V5" s="50" t="str">
        <f t="shared" si="2"/>
        <v>Chequers</v>
      </c>
      <c r="W5" s="41">
        <f t="shared" si="3"/>
        <v>6</v>
      </c>
      <c r="X5" s="41">
        <f t="shared" si="4"/>
        <v>3</v>
      </c>
      <c r="Y5" s="41">
        <f t="shared" si="5"/>
        <v>3</v>
      </c>
      <c r="Z5" s="41">
        <f t="shared" si="6"/>
        <v>6</v>
      </c>
      <c r="AA5" s="53">
        <f>+(C5+E5+G5+I5+K5+M5+O5+Q5)+SUM(H3:H10)</f>
        <v>21</v>
      </c>
      <c r="AB5" s="54">
        <f t="shared" si="7"/>
        <v>27</v>
      </c>
      <c r="AC5" s="12">
        <f>+AB5+0.06</f>
        <v>27.06</v>
      </c>
      <c r="AD5">
        <f t="shared" si="8"/>
        <v>6</v>
      </c>
      <c r="AH5" s="41" t="str">
        <f t="shared" si="9"/>
        <v>Builders</v>
      </c>
      <c r="AI5" s="41"/>
      <c r="AJ5" s="41" t="str">
        <f t="shared" si="10"/>
        <v>Alex</v>
      </c>
      <c r="AK5" s="41"/>
      <c r="AL5" s="41" t="str">
        <f t="shared" si="11"/>
        <v>Chequers</v>
      </c>
      <c r="AM5" s="41"/>
      <c r="AN5" s="41" t="str">
        <f t="shared" si="12"/>
        <v>Chequers</v>
      </c>
      <c r="AO5" s="41"/>
      <c r="AP5" s="41" t="str">
        <f t="shared" si="13"/>
        <v>Jokers</v>
      </c>
      <c r="AQ5" s="41"/>
      <c r="AR5" s="41" t="str">
        <f t="shared" si="14"/>
        <v>Chequers</v>
      </c>
      <c r="AS5" s="41"/>
      <c r="AT5" s="41">
        <f t="shared" si="15"/>
        <v>0</v>
      </c>
      <c r="AU5" s="41"/>
      <c r="AV5" s="41">
        <f t="shared" si="16"/>
        <v>0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Alex</v>
      </c>
      <c r="BD5" s="41"/>
      <c r="BE5" s="41">
        <f t="shared" si="17"/>
      </c>
      <c r="BF5" s="41"/>
      <c r="BG5" s="41" t="str">
        <f t="shared" si="18"/>
        <v>Chequers</v>
      </c>
      <c r="BH5" s="41"/>
      <c r="BI5" s="41">
        <f t="shared" si="19"/>
      </c>
      <c r="BJ5" s="41"/>
      <c r="BK5" s="41" t="str">
        <f t="shared" si="20"/>
        <v>Chequers</v>
      </c>
      <c r="BL5" s="41"/>
      <c r="BM5" s="41">
        <f t="shared" si="21"/>
      </c>
      <c r="BN5" s="41"/>
      <c r="BO5" s="41">
        <f t="shared" si="22"/>
      </c>
      <c r="BQ5" s="9"/>
      <c r="BS5" s="41">
        <f t="shared" si="23"/>
      </c>
      <c r="BT5" s="41">
        <f t="shared" si="24"/>
      </c>
      <c r="BU5" s="41" t="str">
        <f t="shared" si="25"/>
        <v>Chequers</v>
      </c>
      <c r="BV5" s="41" t="str">
        <f t="shared" si="26"/>
        <v>Alex</v>
      </c>
      <c r="BW5" s="41">
        <f t="shared" si="27"/>
      </c>
      <c r="BX5" s="41">
        <f t="shared" si="28"/>
      </c>
      <c r="BY5" s="41" t="str">
        <f t="shared" si="29"/>
        <v>Chequers</v>
      </c>
      <c r="BZ5" s="41" t="str">
        <f t="shared" si="30"/>
        <v>BSCA</v>
      </c>
      <c r="CA5" s="41">
        <f t="shared" si="31"/>
      </c>
      <c r="CB5" s="41">
        <f t="shared" si="32"/>
      </c>
      <c r="CC5" s="41" t="str">
        <f t="shared" si="33"/>
        <v>Chequers</v>
      </c>
      <c r="CD5" s="41" t="str">
        <f t="shared" si="34"/>
        <v>PBCC</v>
      </c>
      <c r="CE5" s="41">
        <f t="shared" si="35"/>
      </c>
      <c r="CF5" s="41">
        <f t="shared" si="36"/>
      </c>
      <c r="CG5" s="41">
        <f t="shared" si="37"/>
      </c>
      <c r="CH5" s="41">
        <f t="shared" si="38"/>
      </c>
    </row>
    <row r="6" spans="1:86" ht="19.5" customHeight="1" thickBot="1">
      <c r="A6" s="171"/>
      <c r="B6" s="88" t="s">
        <v>1</v>
      </c>
      <c r="C6" s="6">
        <v>7</v>
      </c>
      <c r="D6" s="3">
        <f t="shared" si="39"/>
        <v>2</v>
      </c>
      <c r="E6" s="6">
        <v>5</v>
      </c>
      <c r="F6" s="3">
        <f t="shared" si="42"/>
        <v>4</v>
      </c>
      <c r="G6" s="6">
        <v>5</v>
      </c>
      <c r="H6" s="3">
        <v>0</v>
      </c>
      <c r="I6" s="7"/>
      <c r="J6" s="7"/>
      <c r="K6" s="6">
        <v>3</v>
      </c>
      <c r="L6" s="3">
        <f>+IF(K6="","",9-K6)</f>
        <v>6</v>
      </c>
      <c r="M6" s="6"/>
      <c r="N6" s="3">
        <f>+IF(M6="","",9-M6)</f>
      </c>
      <c r="O6" s="6"/>
      <c r="P6" s="3">
        <f t="shared" si="0"/>
      </c>
      <c r="Q6" s="6"/>
      <c r="R6" s="3">
        <f t="shared" si="1"/>
      </c>
      <c r="S6" s="11"/>
      <c r="T6" s="11"/>
      <c r="U6" s="11"/>
      <c r="V6" s="50" t="str">
        <f t="shared" si="2"/>
        <v>BSCA</v>
      </c>
      <c r="W6" s="41">
        <f t="shared" si="3"/>
        <v>7</v>
      </c>
      <c r="X6" s="41">
        <f t="shared" si="4"/>
        <v>4</v>
      </c>
      <c r="Y6" s="41">
        <f t="shared" si="5"/>
        <v>3</v>
      </c>
      <c r="Z6" s="41">
        <f t="shared" si="6"/>
        <v>8</v>
      </c>
      <c r="AA6" s="53">
        <f>+(C6+E6+G6+I6+K6+M6+O6+Q6)+SUM(J3:J10)</f>
        <v>32</v>
      </c>
      <c r="AB6" s="54">
        <f t="shared" si="7"/>
        <v>40</v>
      </c>
      <c r="AC6" s="12">
        <f>+AB6+0.05</f>
        <v>40.05</v>
      </c>
      <c r="AD6">
        <f t="shared" si="8"/>
        <v>3</v>
      </c>
      <c r="AH6" s="41" t="str">
        <f t="shared" si="9"/>
        <v>BSCA</v>
      </c>
      <c r="AI6" s="41"/>
      <c r="AJ6" s="41" t="str">
        <f t="shared" si="10"/>
        <v>BSCA</v>
      </c>
      <c r="AK6" s="41"/>
      <c r="AL6" s="41" t="str">
        <f t="shared" si="11"/>
        <v>BSCA</v>
      </c>
      <c r="AM6" s="41"/>
      <c r="AN6" s="41" t="str">
        <f t="shared" si="12"/>
        <v>BSCA</v>
      </c>
      <c r="AO6" s="41"/>
      <c r="AP6" s="41" t="str">
        <f t="shared" si="13"/>
        <v>Jokers</v>
      </c>
      <c r="AQ6" s="41"/>
      <c r="AR6" s="41" t="str">
        <f t="shared" si="14"/>
        <v>PBCC</v>
      </c>
      <c r="AS6" s="41"/>
      <c r="AT6" s="41">
        <f t="shared" si="15"/>
        <v>0</v>
      </c>
      <c r="AU6" s="41"/>
      <c r="AV6" s="41">
        <f t="shared" si="16"/>
        <v>0</v>
      </c>
      <c r="AW6" s="9"/>
      <c r="AX6" s="9"/>
      <c r="AY6" s="9"/>
      <c r="AZ6" s="9"/>
      <c r="BA6" s="41" t="str">
        <f t="shared" si="40"/>
        <v>BSCA</v>
      </c>
      <c r="BB6" s="41"/>
      <c r="BC6" s="41" t="str">
        <f t="shared" si="41"/>
        <v>BSCA</v>
      </c>
      <c r="BD6" s="41"/>
      <c r="BE6" s="41" t="str">
        <f t="shared" si="17"/>
        <v>BSCA</v>
      </c>
      <c r="BF6" s="41"/>
      <c r="BG6" s="41">
        <f t="shared" si="18"/>
      </c>
      <c r="BH6" s="41"/>
      <c r="BI6" s="41" t="str">
        <f t="shared" si="19"/>
        <v>Jokers</v>
      </c>
      <c r="BJ6" s="41"/>
      <c r="BK6" s="41">
        <f t="shared" si="20"/>
      </c>
      <c r="BL6" s="41"/>
      <c r="BM6" s="41">
        <f t="shared" si="21"/>
      </c>
      <c r="BN6" s="41"/>
      <c r="BO6" s="41">
        <f t="shared" si="22"/>
      </c>
      <c r="BQ6" s="9"/>
      <c r="BS6" s="41" t="str">
        <f t="shared" si="23"/>
        <v>BSCA</v>
      </c>
      <c r="BT6" s="41" t="str">
        <f t="shared" si="24"/>
        <v>Builders</v>
      </c>
      <c r="BU6" s="41" t="str">
        <f t="shared" si="25"/>
        <v>BSCA</v>
      </c>
      <c r="BV6" s="41" t="str">
        <f t="shared" si="26"/>
        <v>Alex</v>
      </c>
      <c r="BW6" s="41" t="str">
        <f t="shared" si="27"/>
        <v>BSCA</v>
      </c>
      <c r="BX6" s="41" t="str">
        <f t="shared" si="28"/>
        <v>Chequers</v>
      </c>
      <c r="BY6" s="41">
        <f t="shared" si="29"/>
      </c>
      <c r="BZ6" s="41">
        <f t="shared" si="30"/>
      </c>
      <c r="CA6" s="41" t="str">
        <f t="shared" si="31"/>
        <v>BSCA</v>
      </c>
      <c r="CB6" s="41" t="str">
        <f t="shared" si="32"/>
        <v>Jokers</v>
      </c>
      <c r="CC6" s="41">
        <f t="shared" si="33"/>
      </c>
      <c r="CD6" s="41">
        <f t="shared" si="34"/>
      </c>
      <c r="CE6" s="41">
        <f t="shared" si="35"/>
      </c>
      <c r="CF6" s="41">
        <f t="shared" si="36"/>
      </c>
      <c r="CG6" s="41">
        <f t="shared" si="37"/>
      </c>
      <c r="CH6" s="41">
        <f t="shared" si="38"/>
      </c>
    </row>
    <row r="7" spans="1:86" ht="19.5" customHeight="1" thickBot="1">
      <c r="A7" s="171"/>
      <c r="B7" s="88" t="s">
        <v>22</v>
      </c>
      <c r="C7" s="6">
        <v>4</v>
      </c>
      <c r="D7" s="3">
        <v>5</v>
      </c>
      <c r="E7" s="6">
        <v>1</v>
      </c>
      <c r="F7" s="3">
        <f t="shared" si="42"/>
        <v>8</v>
      </c>
      <c r="G7" s="6">
        <v>4</v>
      </c>
      <c r="H7" s="3">
        <f>+IF(G7="","",9-G7)</f>
        <v>5</v>
      </c>
      <c r="I7" s="6"/>
      <c r="J7" s="3">
        <f>+IF(I7="","",9-I7)</f>
      </c>
      <c r="K7" s="39"/>
      <c r="L7" s="34"/>
      <c r="M7" s="6">
        <v>4</v>
      </c>
      <c r="N7" s="3">
        <f>+IF(M7="","",9-M7)</f>
        <v>5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Jokers</v>
      </c>
      <c r="W7" s="41">
        <f t="shared" si="3"/>
        <v>7</v>
      </c>
      <c r="X7" s="41">
        <f t="shared" si="4"/>
        <v>1</v>
      </c>
      <c r="Y7" s="41">
        <f t="shared" si="5"/>
        <v>6</v>
      </c>
      <c r="Z7" s="41">
        <f t="shared" si="6"/>
        <v>2</v>
      </c>
      <c r="AA7" s="53">
        <f>+(C7+E7+G7+I7+K7+M7+O7+Q7)+SUM(L3:L10)</f>
        <v>27</v>
      </c>
      <c r="AB7" s="54">
        <f t="shared" si="7"/>
        <v>29</v>
      </c>
      <c r="AC7" s="12">
        <f>+AB7+0.04</f>
        <v>29.04</v>
      </c>
      <c r="AD7">
        <f t="shared" si="8"/>
        <v>5</v>
      </c>
      <c r="AH7" s="41" t="str">
        <f t="shared" si="9"/>
        <v>Builders</v>
      </c>
      <c r="AI7" s="41"/>
      <c r="AJ7" s="41" t="str">
        <f t="shared" si="10"/>
        <v>Alex</v>
      </c>
      <c r="AK7" s="41"/>
      <c r="AL7" s="41" t="str">
        <f t="shared" si="11"/>
        <v>Chequers</v>
      </c>
      <c r="AM7" s="41"/>
      <c r="AN7" s="41" t="str">
        <f t="shared" si="12"/>
        <v>BSCA</v>
      </c>
      <c r="AO7" s="41"/>
      <c r="AP7" s="41" t="str">
        <f t="shared" si="13"/>
        <v>Jokers</v>
      </c>
      <c r="AQ7" s="41"/>
      <c r="AR7" s="41" t="str">
        <f t="shared" si="14"/>
        <v>PBCC</v>
      </c>
      <c r="AS7" s="41"/>
      <c r="AT7" s="41">
        <f t="shared" si="15"/>
        <v>0</v>
      </c>
      <c r="AU7" s="41"/>
      <c r="AV7" s="41">
        <f t="shared" si="16"/>
        <v>0</v>
      </c>
      <c r="AW7" s="9"/>
      <c r="AX7" s="9"/>
      <c r="AY7" s="9"/>
      <c r="AZ7" s="9"/>
      <c r="BA7" s="41" t="str">
        <f t="shared" si="40"/>
        <v>Builders</v>
      </c>
      <c r="BB7" s="41"/>
      <c r="BC7" s="41" t="str">
        <f t="shared" si="41"/>
        <v>Alex</v>
      </c>
      <c r="BD7" s="41"/>
      <c r="BE7" s="41" t="str">
        <f t="shared" si="17"/>
        <v>Chequers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PBCC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Jokers</v>
      </c>
      <c r="BT7" s="41" t="str">
        <f t="shared" si="24"/>
        <v>Builders</v>
      </c>
      <c r="BU7" s="41" t="str">
        <f t="shared" si="25"/>
        <v>Jokers</v>
      </c>
      <c r="BV7" s="41" t="str">
        <f t="shared" si="26"/>
        <v>Alex</v>
      </c>
      <c r="BW7" s="41" t="str">
        <f t="shared" si="27"/>
        <v>Jokers</v>
      </c>
      <c r="BX7" s="41" t="str">
        <f t="shared" si="28"/>
        <v>Chequers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Jokers</v>
      </c>
      <c r="CD7" s="41" t="str">
        <f t="shared" si="34"/>
        <v>PBCC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171"/>
      <c r="B8" s="88" t="s">
        <v>57</v>
      </c>
      <c r="C8" s="6">
        <v>2</v>
      </c>
      <c r="D8" s="3">
        <f t="shared" si="39"/>
        <v>7</v>
      </c>
      <c r="E8" s="6"/>
      <c r="F8" s="3">
        <f t="shared" si="42"/>
      </c>
      <c r="G8" s="6"/>
      <c r="H8" s="3">
        <f>+IF(G8="","",9-G8)</f>
      </c>
      <c r="I8" s="6">
        <v>4</v>
      </c>
      <c r="J8" s="3">
        <f>+IF(I8="","",9-I8)</f>
        <v>5</v>
      </c>
      <c r="K8" s="61">
        <v>5</v>
      </c>
      <c r="L8" s="3">
        <f>+IF(K8="","",9-K8)</f>
        <v>4</v>
      </c>
      <c r="M8" s="42"/>
      <c r="N8" s="42"/>
      <c r="O8" s="6"/>
      <c r="P8" s="3">
        <f t="shared" si="0"/>
      </c>
      <c r="Q8" s="6"/>
      <c r="R8" s="3">
        <f t="shared" si="1"/>
      </c>
      <c r="S8" s="11"/>
      <c r="T8" s="11"/>
      <c r="U8" s="11"/>
      <c r="V8" s="50" t="str">
        <f>+B8</f>
        <v>PBCC</v>
      </c>
      <c r="W8" s="41">
        <f t="shared" si="3"/>
        <v>7</v>
      </c>
      <c r="X8" s="41">
        <f t="shared" si="4"/>
        <v>2</v>
      </c>
      <c r="Y8" s="41">
        <f t="shared" si="5"/>
        <v>5</v>
      </c>
      <c r="Z8" s="41">
        <f t="shared" si="6"/>
        <v>4</v>
      </c>
      <c r="AA8" s="53">
        <f>+(C8+E8+G8+I8+K8+M8+O8+Q8)+SUM(N3:N10)</f>
        <v>28</v>
      </c>
      <c r="AB8" s="54">
        <f t="shared" si="7"/>
        <v>32</v>
      </c>
      <c r="AC8" s="12">
        <f>+AB8+0.03</f>
        <v>32.03</v>
      </c>
      <c r="AD8">
        <f t="shared" si="8"/>
        <v>4</v>
      </c>
      <c r="AH8" s="41" t="str">
        <f>+IF(C8&gt;4,$B8,C$2)</f>
        <v>Builders</v>
      </c>
      <c r="AI8" s="41"/>
      <c r="AJ8" s="41" t="str">
        <f>+IF(E8&gt;4,$B8,E$2)</f>
        <v>Alex</v>
      </c>
      <c r="AK8" s="41"/>
      <c r="AL8" s="41" t="str">
        <f>+IF(G8&gt;4,$B8,G$2)</f>
        <v>Chequers</v>
      </c>
      <c r="AM8" s="41"/>
      <c r="AN8" s="41" t="str">
        <f>+IF(I8&gt;4,$B8,I$2)</f>
        <v>BSCA</v>
      </c>
      <c r="AO8" s="41"/>
      <c r="AP8" s="41" t="str">
        <f>+IF(K8&gt;4,$B8,K$2)</f>
        <v>PBCC</v>
      </c>
      <c r="AQ8" s="41"/>
      <c r="AR8" s="41" t="str">
        <f>+IF(M8&gt;4,$B8,M$2)</f>
        <v>PBCC</v>
      </c>
      <c r="AS8" s="41"/>
      <c r="AT8" s="41">
        <f>+IF(O8&gt;4,$B8,O$2)</f>
        <v>0</v>
      </c>
      <c r="AU8" s="41"/>
      <c r="AV8" s="41">
        <f>+IF(Q8&gt;4,$B8,Q$2)</f>
        <v>0</v>
      </c>
      <c r="AW8" s="9"/>
      <c r="AX8" s="9"/>
      <c r="AY8" s="9"/>
      <c r="AZ8" s="9"/>
      <c r="BA8" s="41" t="str">
        <f t="shared" si="40"/>
        <v>Builders</v>
      </c>
      <c r="BB8" s="41"/>
      <c r="BC8" s="51">
        <f t="shared" si="41"/>
      </c>
      <c r="BD8" s="41"/>
      <c r="BE8" s="51">
        <f t="shared" si="17"/>
      </c>
      <c r="BF8" s="41"/>
      <c r="BG8" s="51" t="str">
        <f t="shared" si="18"/>
        <v>BSCA</v>
      </c>
      <c r="BH8" s="41"/>
      <c r="BI8" s="41" t="str">
        <f t="shared" si="19"/>
        <v>PBCC</v>
      </c>
      <c r="BJ8" s="41"/>
      <c r="BK8" s="41">
        <f t="shared" si="20"/>
      </c>
      <c r="BL8" s="41"/>
      <c r="BM8" s="51">
        <f t="shared" si="21"/>
      </c>
      <c r="BN8" s="41"/>
      <c r="BO8" s="51">
        <f t="shared" si="22"/>
      </c>
      <c r="BQ8" s="9"/>
      <c r="BS8" s="41" t="str">
        <f>+IF(C8="","",$B8)</f>
        <v>PBCC</v>
      </c>
      <c r="BT8" s="41" t="str">
        <f t="shared" si="24"/>
        <v>Builders</v>
      </c>
      <c r="BU8" s="41">
        <f>+IF(E8="","",$B8)</f>
      </c>
      <c r="BV8" s="41">
        <f t="shared" si="26"/>
      </c>
      <c r="BW8" s="41">
        <f>+IF(G8="","",$B8)</f>
      </c>
      <c r="BX8" s="41">
        <f t="shared" si="28"/>
      </c>
      <c r="BY8" s="41" t="str">
        <f>+IF(I8="","",$B8)</f>
        <v>PBCC</v>
      </c>
      <c r="BZ8" s="41" t="str">
        <f t="shared" si="30"/>
        <v>BSCA</v>
      </c>
      <c r="CA8" s="41" t="str">
        <f>+IF(K8="","",$B8)</f>
        <v>PBCC</v>
      </c>
      <c r="CB8" s="41" t="str">
        <f t="shared" si="32"/>
        <v>Jokers</v>
      </c>
      <c r="CC8" s="41">
        <f>+IF(M8="","",$B8)</f>
      </c>
      <c r="CD8" s="41">
        <f t="shared" si="34"/>
      </c>
      <c r="CE8" s="41">
        <f>+IF(O8="","",$B8)</f>
      </c>
      <c r="CF8" s="41">
        <f t="shared" si="36"/>
      </c>
      <c r="CG8" s="41">
        <f>+IF(Q8="","",$B8)</f>
      </c>
      <c r="CH8" s="41">
        <f t="shared" si="38"/>
      </c>
    </row>
    <row r="9" spans="1:86" ht="19.5" customHeight="1" thickBot="1">
      <c r="A9" s="171"/>
      <c r="B9" s="88"/>
      <c r="C9" s="6"/>
      <c r="D9" s="3">
        <f t="shared" si="39"/>
      </c>
      <c r="E9" s="6"/>
      <c r="F9" s="3">
        <f t="shared" si="42"/>
      </c>
      <c r="G9" s="6"/>
      <c r="H9" s="3">
        <f>+IF(G9="","",9-G9)</f>
      </c>
      <c r="I9" s="6"/>
      <c r="J9" s="3">
        <f>+IF(I9="","",9-I9)</f>
      </c>
      <c r="K9" s="40"/>
      <c r="L9" s="3">
        <f>+IF(K9="","",9-K9)</f>
      </c>
      <c r="M9" s="62"/>
      <c r="N9" s="3">
        <f>+IF(M9="","",9-M9)</f>
      </c>
      <c r="O9" s="38"/>
      <c r="P9" s="34"/>
      <c r="Q9" s="35"/>
      <c r="R9" s="36">
        <f t="shared" si="1"/>
      </c>
      <c r="S9" s="11"/>
      <c r="T9" s="11"/>
      <c r="U9" s="11"/>
      <c r="V9" s="50">
        <f>+B9</f>
        <v>0</v>
      </c>
      <c r="W9" s="41">
        <f t="shared" si="3"/>
        <v>0</v>
      </c>
      <c r="X9" s="41">
        <f t="shared" si="4"/>
        <v>0</v>
      </c>
      <c r="Y9" s="41">
        <f t="shared" si="5"/>
        <v>0</v>
      </c>
      <c r="Z9" s="41">
        <f t="shared" si="6"/>
        <v>0</v>
      </c>
      <c r="AA9" s="53">
        <f>+(C9+E9+G9+I9+K9+M9+O9+Q9)+SUM(P3:P10)</f>
        <v>0</v>
      </c>
      <c r="AB9" s="54">
        <f t="shared" si="7"/>
        <v>0</v>
      </c>
      <c r="AC9" s="12">
        <f>+AB9+0.02</f>
        <v>0.02</v>
      </c>
      <c r="AD9">
        <f t="shared" si="8"/>
        <v>7</v>
      </c>
      <c r="AH9" s="41" t="str">
        <f>+IF(C9&gt;4,$B9,C$2)</f>
        <v>Builders</v>
      </c>
      <c r="AI9" s="41"/>
      <c r="AJ9" s="41" t="str">
        <f>+IF(E9&gt;4,$B9,E$2)</f>
        <v>Alex</v>
      </c>
      <c r="AK9" s="41"/>
      <c r="AL9" s="41" t="str">
        <f>+IF(G9&gt;4,$B9,G$2)</f>
        <v>Chequers</v>
      </c>
      <c r="AM9" s="41"/>
      <c r="AN9" s="41" t="str">
        <f>+IF(I9&gt;4,$B9,I$2)</f>
        <v>BSCA</v>
      </c>
      <c r="AO9" s="41"/>
      <c r="AP9" s="41" t="str">
        <f>+IF(K9&gt;4,$B9,K$2)</f>
        <v>Jokers</v>
      </c>
      <c r="AQ9" s="41"/>
      <c r="AR9" s="41" t="str">
        <f>+IF(M9&gt;4,$B9,M$2)</f>
        <v>PBCC</v>
      </c>
      <c r="AS9" s="41"/>
      <c r="AT9" s="41">
        <f>+IF(O9&gt;4,$B9,O$2)</f>
        <v>0</v>
      </c>
      <c r="AU9" s="41"/>
      <c r="AV9" s="41">
        <f>+IF(Q9&gt;4,$B9,Q$2)</f>
        <v>0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>
        <f t="shared" si="17"/>
      </c>
      <c r="BF9" s="41"/>
      <c r="BG9" s="41">
        <f t="shared" si="18"/>
      </c>
      <c r="BH9" s="41"/>
      <c r="BI9" s="41">
        <f t="shared" si="19"/>
      </c>
      <c r="BJ9" s="41"/>
      <c r="BK9" s="41">
        <f t="shared" si="20"/>
      </c>
      <c r="BL9" s="41"/>
      <c r="BM9" s="51">
        <f t="shared" si="21"/>
      </c>
      <c r="BN9" s="41"/>
      <c r="BO9" s="51">
        <f t="shared" si="22"/>
      </c>
      <c r="BQ9" s="9"/>
      <c r="BS9" s="41">
        <f>+IF(C9="","",$B9)</f>
      </c>
      <c r="BT9" s="41">
        <f t="shared" si="24"/>
      </c>
      <c r="BU9" s="41">
        <f>+IF(E9="","",$B9)</f>
      </c>
      <c r="BV9" s="41">
        <f t="shared" si="26"/>
      </c>
      <c r="BW9" s="41">
        <f>+IF(G9="","",$B9)</f>
      </c>
      <c r="BX9" s="41">
        <f t="shared" si="28"/>
      </c>
      <c r="BY9" s="41">
        <f>+IF(I9="","",$B9)</f>
      </c>
      <c r="BZ9" s="41">
        <f t="shared" si="30"/>
      </c>
      <c r="CA9" s="41">
        <f>+IF(K9="","",$B9)</f>
      </c>
      <c r="CB9" s="41">
        <f t="shared" si="32"/>
      </c>
      <c r="CC9" s="41">
        <f>+IF(M9="","",$B9)</f>
      </c>
      <c r="CD9" s="41">
        <f t="shared" si="34"/>
      </c>
      <c r="CE9" s="41">
        <f>+IF(O9="","",$B9)</f>
      </c>
      <c r="CF9" s="41">
        <f t="shared" si="36"/>
      </c>
      <c r="CG9" s="41">
        <f>+IF(Q9="","",$B9)</f>
      </c>
      <c r="CH9" s="41">
        <f t="shared" si="38"/>
      </c>
    </row>
    <row r="10" spans="1:88" s="2" customFormat="1" ht="19.5" customHeight="1" thickBot="1">
      <c r="A10" s="172"/>
      <c r="B10" s="88"/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2"/>
        <v>0</v>
      </c>
      <c r="W10" s="41">
        <f t="shared" si="3"/>
        <v>0</v>
      </c>
      <c r="X10" s="41">
        <f t="shared" si="4"/>
        <v>0</v>
      </c>
      <c r="Y10" s="41">
        <f t="shared" si="5"/>
        <v>0</v>
      </c>
      <c r="Z10" s="41">
        <f t="shared" si="6"/>
        <v>0</v>
      </c>
      <c r="AA10" s="53">
        <f>+(C10+E10+G10+I10+K10+M10+O10+Q10)+SUM(R3:R10)</f>
        <v>0</v>
      </c>
      <c r="AB10" s="54">
        <f t="shared" si="7"/>
        <v>0</v>
      </c>
      <c r="AC10" s="49">
        <f>+AB10+0.0001</f>
        <v>0.0001</v>
      </c>
      <c r="AD10" s="9">
        <f t="shared" si="8"/>
        <v>8</v>
      </c>
      <c r="AE10" s="9"/>
      <c r="AF10" s="13"/>
      <c r="AG10" s="13"/>
      <c r="AH10" s="41" t="str">
        <f t="shared" si="9"/>
        <v>Builders</v>
      </c>
      <c r="AI10" s="41"/>
      <c r="AJ10" s="41" t="str">
        <f t="shared" si="10"/>
        <v>Alex</v>
      </c>
      <c r="AK10" s="41"/>
      <c r="AL10" s="41" t="str">
        <f t="shared" si="11"/>
        <v>Chequers</v>
      </c>
      <c r="AM10" s="41"/>
      <c r="AN10" s="41" t="str">
        <f t="shared" si="12"/>
        <v>BSCA</v>
      </c>
      <c r="AO10" s="41"/>
      <c r="AP10" s="41" t="str">
        <f t="shared" si="13"/>
        <v>Jokers</v>
      </c>
      <c r="AQ10" s="41"/>
      <c r="AR10" s="41" t="str">
        <f t="shared" si="14"/>
        <v>PBCC</v>
      </c>
      <c r="AS10" s="41"/>
      <c r="AT10" s="41">
        <f t="shared" si="15"/>
        <v>0</v>
      </c>
      <c r="AU10" s="41"/>
      <c r="AV10" s="41">
        <f t="shared" si="16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>
        <f t="shared" si="18"/>
      </c>
      <c r="BH10" s="41"/>
      <c r="BI10" s="41">
        <f t="shared" si="19"/>
      </c>
      <c r="BJ10" s="41"/>
      <c r="BK10" s="41">
        <f t="shared" si="20"/>
      </c>
      <c r="BL10" s="41"/>
      <c r="BM10" s="51">
        <f t="shared" si="21"/>
      </c>
      <c r="BN10" s="41"/>
      <c r="BO10" s="51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5" t="s">
        <v>34</v>
      </c>
      <c r="G12" s="30"/>
      <c r="H12" s="31"/>
      <c r="N12" s="60" t="s">
        <v>23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66" t="s">
        <v>70</v>
      </c>
      <c r="O13" s="167"/>
      <c r="P13" s="168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 t="str">
        <f>IF($AD$4=$V14,$V4,"")</f>
        <v>Alex</v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Alex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25" t="s">
        <v>50</v>
      </c>
      <c r="B15" s="126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0"/>
      <c r="R15" s="25"/>
      <c r="S15" s="25"/>
      <c r="T15" s="25"/>
      <c r="U15" s="47"/>
      <c r="V15" s="5">
        <v>2</v>
      </c>
      <c r="W15" s="5" t="str">
        <f>IF($AD3=$V15,$V3,"")</f>
        <v>Builders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Builders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7"/>
      <c r="B16" s="128"/>
      <c r="C16" s="179" t="s">
        <v>9</v>
      </c>
      <c r="D16" s="175"/>
      <c r="E16" s="174" t="s">
        <v>16</v>
      </c>
      <c r="F16" s="175"/>
      <c r="G16" s="174" t="s">
        <v>11</v>
      </c>
      <c r="H16" s="175"/>
      <c r="I16" s="174" t="s">
        <v>24</v>
      </c>
      <c r="J16" s="176"/>
      <c r="K16" s="177" t="s">
        <v>25</v>
      </c>
      <c r="L16" s="178"/>
      <c r="M16" s="180" t="s">
        <v>26</v>
      </c>
      <c r="N16" s="181"/>
      <c r="O16" s="184" t="s">
        <v>13</v>
      </c>
      <c r="P16" s="181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BSCA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BSCA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89" t="str">
        <f aca="true" t="shared" si="44" ref="B17:B24">+AE14</f>
        <v>Alex</v>
      </c>
      <c r="C17" s="159">
        <f aca="true" t="shared" si="45" ref="C17:C24">+AE23</f>
        <v>6</v>
      </c>
      <c r="D17" s="159"/>
      <c r="E17" s="159">
        <f aca="true" t="shared" si="46" ref="E17:E24">+AE33</f>
        <v>5</v>
      </c>
      <c r="F17" s="159"/>
      <c r="G17" s="159">
        <f aca="true" t="shared" si="47" ref="G17:G24">+C17-E17</f>
        <v>1</v>
      </c>
      <c r="H17" s="159"/>
      <c r="I17" s="159">
        <f aca="true" t="shared" si="48" ref="I17:I24">+AE43</f>
        <v>35</v>
      </c>
      <c r="J17" s="159"/>
      <c r="K17" s="159">
        <f aca="true" t="shared" si="49" ref="K17:K24">+C17*9-I17</f>
        <v>19</v>
      </c>
      <c r="L17" s="182"/>
      <c r="M17" s="159">
        <f aca="true" t="shared" si="50" ref="M17:M24">+I17-K17</f>
        <v>16</v>
      </c>
      <c r="N17" s="159"/>
      <c r="O17" s="159">
        <f aca="true" t="shared" si="51" ref="O17:O24">+E17*2+I17</f>
        <v>45</v>
      </c>
      <c r="P17" s="18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 t="str">
        <f>IF($AD8=$V17,$V8,"")</f>
        <v>PBCC</v>
      </c>
      <c r="AC17" s="5">
        <f>IF($AD9=$V17,$V9,"")</f>
      </c>
      <c r="AD17" s="5">
        <f>IF($AD10=$V17,$V10,"")</f>
      </c>
      <c r="AE17" s="5" t="str">
        <f t="shared" si="43"/>
        <v>PBCC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89" t="str">
        <f t="shared" si="44"/>
        <v>Builders</v>
      </c>
      <c r="C18" s="159">
        <f t="shared" si="45"/>
        <v>7</v>
      </c>
      <c r="D18" s="159"/>
      <c r="E18" s="159">
        <f t="shared" si="46"/>
        <v>5</v>
      </c>
      <c r="F18" s="159"/>
      <c r="G18" s="159">
        <f t="shared" si="47"/>
        <v>2</v>
      </c>
      <c r="H18" s="159"/>
      <c r="I18" s="159">
        <f t="shared" si="48"/>
        <v>33</v>
      </c>
      <c r="J18" s="159"/>
      <c r="K18" s="159">
        <f t="shared" si="49"/>
        <v>30</v>
      </c>
      <c r="L18" s="182"/>
      <c r="M18" s="159">
        <f t="shared" si="50"/>
        <v>3</v>
      </c>
      <c r="N18" s="159"/>
      <c r="O18" s="159">
        <f t="shared" si="51"/>
        <v>43</v>
      </c>
      <c r="P18" s="18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 t="str">
        <f>IF($AD7=$V18,$V7,"")</f>
        <v>Jokers</v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Jokers</v>
      </c>
      <c r="AF18" s="5"/>
      <c r="AG18" s="5"/>
      <c r="AH18" s="5"/>
      <c r="AI18" s="5"/>
      <c r="AJ18" s="5"/>
      <c r="BP18" s="13"/>
      <c r="BQ18" s="13"/>
      <c r="GD18"/>
    </row>
    <row r="19" spans="1:89" ht="17.25" thickBot="1">
      <c r="A19" s="59">
        <v>3</v>
      </c>
      <c r="B19" s="89" t="str">
        <f t="shared" si="44"/>
        <v>BSCA</v>
      </c>
      <c r="C19" s="162">
        <f t="shared" si="45"/>
        <v>7</v>
      </c>
      <c r="D19" s="162"/>
      <c r="E19" s="162">
        <f t="shared" si="46"/>
        <v>4</v>
      </c>
      <c r="F19" s="162"/>
      <c r="G19" s="162">
        <f t="shared" si="47"/>
        <v>3</v>
      </c>
      <c r="H19" s="162"/>
      <c r="I19" s="162">
        <f t="shared" si="48"/>
        <v>32</v>
      </c>
      <c r="J19" s="162"/>
      <c r="K19" s="162">
        <f t="shared" si="49"/>
        <v>31</v>
      </c>
      <c r="L19" s="183"/>
      <c r="M19" s="162">
        <f t="shared" si="50"/>
        <v>1</v>
      </c>
      <c r="N19" s="162"/>
      <c r="O19" s="162">
        <f t="shared" si="51"/>
        <v>40</v>
      </c>
      <c r="P19" s="183"/>
      <c r="Q19" s="43"/>
      <c r="V19" s="5">
        <v>6</v>
      </c>
      <c r="W19" s="5">
        <f>IF($AD3=$V19,$V3,"")</f>
      </c>
      <c r="X19" s="5">
        <f>IF($AD4=$V19,$V4,"")</f>
      </c>
      <c r="Y19" s="5" t="str">
        <f>IF($AD5=$V19,$V5,"")</f>
        <v>Chequers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Chequers</v>
      </c>
      <c r="AF19" s="5"/>
      <c r="AG19" s="5"/>
      <c r="AH19" s="5"/>
      <c r="AI19" s="5"/>
      <c r="AJ19" s="5"/>
      <c r="BO19"/>
      <c r="BQ19" s="9"/>
      <c r="CK19" s="90"/>
    </row>
    <row r="20" spans="1:89" ht="17.25" thickBot="1">
      <c r="A20" s="59">
        <v>4</v>
      </c>
      <c r="B20" s="89" t="str">
        <f t="shared" si="44"/>
        <v>PBCC</v>
      </c>
      <c r="C20" s="162">
        <f t="shared" si="45"/>
        <v>7</v>
      </c>
      <c r="D20" s="162"/>
      <c r="E20" s="162">
        <f t="shared" si="46"/>
        <v>2</v>
      </c>
      <c r="F20" s="162"/>
      <c r="G20" s="162">
        <f t="shared" si="47"/>
        <v>5</v>
      </c>
      <c r="H20" s="162"/>
      <c r="I20" s="162">
        <f t="shared" si="48"/>
        <v>28</v>
      </c>
      <c r="J20" s="162"/>
      <c r="K20" s="162">
        <f t="shared" si="49"/>
        <v>35</v>
      </c>
      <c r="L20" s="183"/>
      <c r="M20" s="162">
        <f t="shared" si="50"/>
        <v>-7</v>
      </c>
      <c r="N20" s="162"/>
      <c r="O20" s="162">
        <f t="shared" si="51"/>
        <v>32</v>
      </c>
      <c r="P20" s="18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  <v>0</v>
      </c>
      <c r="AD20" s="5">
        <f>IF($AD10=$V20,$V10,"")</f>
      </c>
      <c r="AE20" s="5" t="str">
        <f t="shared" si="43"/>
        <v>0</v>
      </c>
      <c r="AF20" s="5"/>
      <c r="AG20" s="5"/>
      <c r="AH20" s="5"/>
      <c r="AI20" s="5"/>
      <c r="AJ20" s="5"/>
      <c r="BO20"/>
      <c r="BQ20" s="9"/>
      <c r="CJ20" s="121"/>
      <c r="CK20" s="90"/>
    </row>
    <row r="21" spans="1:89" ht="17.25" thickBot="1">
      <c r="A21" s="59">
        <v>5</v>
      </c>
      <c r="B21" s="89" t="str">
        <f t="shared" si="44"/>
        <v>Jokers</v>
      </c>
      <c r="C21" s="162">
        <f t="shared" si="45"/>
        <v>7</v>
      </c>
      <c r="D21" s="162"/>
      <c r="E21" s="162">
        <f t="shared" si="46"/>
        <v>1</v>
      </c>
      <c r="F21" s="162"/>
      <c r="G21" s="162">
        <f t="shared" si="47"/>
        <v>6</v>
      </c>
      <c r="H21" s="162"/>
      <c r="I21" s="162">
        <f t="shared" si="48"/>
        <v>27</v>
      </c>
      <c r="J21" s="162"/>
      <c r="K21" s="162">
        <f t="shared" si="49"/>
        <v>36</v>
      </c>
      <c r="L21" s="162"/>
      <c r="M21" s="162">
        <f t="shared" si="50"/>
        <v>-9</v>
      </c>
      <c r="N21" s="162"/>
      <c r="O21" s="162">
        <f t="shared" si="51"/>
        <v>29</v>
      </c>
      <c r="P21" s="162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  <c r="CK21" s="90"/>
    </row>
    <row r="22" spans="1:88" ht="17.25" thickBot="1">
      <c r="A22" s="59">
        <v>6</v>
      </c>
      <c r="B22" s="89" t="str">
        <f t="shared" si="44"/>
        <v>Chequers</v>
      </c>
      <c r="C22" s="159">
        <f t="shared" si="45"/>
        <v>6</v>
      </c>
      <c r="D22" s="159"/>
      <c r="E22" s="159">
        <f t="shared" si="46"/>
        <v>3</v>
      </c>
      <c r="F22" s="159"/>
      <c r="G22" s="159">
        <f t="shared" si="47"/>
        <v>3</v>
      </c>
      <c r="H22" s="159"/>
      <c r="I22" s="159">
        <f t="shared" si="48"/>
        <v>21</v>
      </c>
      <c r="J22" s="159"/>
      <c r="K22" s="159">
        <f t="shared" si="49"/>
        <v>33</v>
      </c>
      <c r="L22" s="159"/>
      <c r="M22" s="159">
        <f t="shared" si="50"/>
        <v>-12</v>
      </c>
      <c r="N22" s="159"/>
      <c r="O22" s="159">
        <f t="shared" si="51"/>
        <v>27</v>
      </c>
      <c r="P22" s="159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J22" s="116"/>
    </row>
    <row r="23" spans="1:88" ht="17.25" thickBot="1">
      <c r="A23" s="59">
        <v>7</v>
      </c>
      <c r="B23" s="89" t="str">
        <f t="shared" si="44"/>
        <v>0</v>
      </c>
      <c r="C23" s="158">
        <f t="shared" si="45"/>
        <v>0</v>
      </c>
      <c r="D23" s="158"/>
      <c r="E23" s="158">
        <f t="shared" si="46"/>
        <v>0</v>
      </c>
      <c r="F23" s="158"/>
      <c r="G23" s="158">
        <f t="shared" si="47"/>
        <v>0</v>
      </c>
      <c r="H23" s="158"/>
      <c r="I23" s="158">
        <f t="shared" si="48"/>
        <v>0</v>
      </c>
      <c r="J23" s="158"/>
      <c r="K23" s="158">
        <f t="shared" si="49"/>
        <v>0</v>
      </c>
      <c r="L23" s="158"/>
      <c r="M23" s="158">
        <f t="shared" si="50"/>
        <v>0</v>
      </c>
      <c r="N23" s="158"/>
      <c r="O23" s="158">
        <f t="shared" si="51"/>
        <v>0</v>
      </c>
      <c r="P23" s="158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  <v>6</v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6</v>
      </c>
      <c r="AF23" s="5"/>
      <c r="AG23" s="5"/>
      <c r="AH23" s="5"/>
      <c r="AI23" s="5"/>
      <c r="AJ23" s="5"/>
      <c r="AK23" s="5"/>
      <c r="BO23"/>
      <c r="BQ23" s="9"/>
      <c r="CJ23" s="116"/>
    </row>
    <row r="24" spans="1:90" ht="17.25" thickBot="1">
      <c r="A24" s="59">
        <v>8</v>
      </c>
      <c r="B24" s="89" t="str">
        <f t="shared" si="44"/>
        <v>0</v>
      </c>
      <c r="C24" s="158">
        <f t="shared" si="45"/>
        <v>0</v>
      </c>
      <c r="D24" s="158"/>
      <c r="E24" s="158">
        <f t="shared" si="46"/>
        <v>0</v>
      </c>
      <c r="F24" s="158"/>
      <c r="G24" s="158">
        <f t="shared" si="47"/>
        <v>0</v>
      </c>
      <c r="H24" s="158"/>
      <c r="I24" s="158">
        <f t="shared" si="48"/>
        <v>0</v>
      </c>
      <c r="J24" s="158"/>
      <c r="K24" s="158">
        <f t="shared" si="49"/>
        <v>0</v>
      </c>
      <c r="L24" s="158"/>
      <c r="M24" s="158">
        <f t="shared" si="50"/>
        <v>0</v>
      </c>
      <c r="N24" s="158"/>
      <c r="O24" s="158">
        <f t="shared" si="51"/>
        <v>0</v>
      </c>
      <c r="P24" s="158"/>
      <c r="Q24" s="56"/>
      <c r="V24" s="5">
        <v>2</v>
      </c>
      <c r="W24" s="5">
        <f t="shared" si="52"/>
        <v>7</v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  <c r="CJ24" s="116"/>
      <c r="CL24" s="121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  <v>7</v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90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  <v>7</v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  <c r="CL26" s="116"/>
    </row>
    <row r="27" spans="22:90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  <v>7</v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  <c r="CL27" s="116"/>
    </row>
    <row r="28" spans="22:90" ht="12.75">
      <c r="V28" s="5">
        <v>6</v>
      </c>
      <c r="W28" s="5">
        <f t="shared" si="52"/>
      </c>
      <c r="X28" s="5">
        <f t="shared" si="53"/>
      </c>
      <c r="Y28" s="5">
        <f t="shared" si="54"/>
        <v>6</v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  <c r="CL28" s="116"/>
    </row>
    <row r="29" spans="22:90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  <v>0</v>
      </c>
      <c r="AD29" s="5">
        <f t="shared" si="59"/>
      </c>
      <c r="AE29" s="5">
        <f t="shared" si="60"/>
        <v>0</v>
      </c>
      <c r="BO29"/>
      <c r="BQ29" s="9"/>
      <c r="CL29" s="116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</row>
    <row r="31" spans="67:90" ht="12.75">
      <c r="BO31"/>
      <c r="BQ31" s="9"/>
      <c r="CL31" s="121"/>
    </row>
    <row r="32" spans="23:69" ht="12.75">
      <c r="W32" t="s">
        <v>10</v>
      </c>
      <c r="BO32"/>
      <c r="BQ32" s="9"/>
    </row>
    <row r="33" spans="22:90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  <v>5</v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5</v>
      </c>
      <c r="BO33"/>
      <c r="BQ33" s="9"/>
      <c r="CL33" s="116"/>
    </row>
    <row r="34" spans="22:90" ht="12.75">
      <c r="V34" s="5">
        <v>2</v>
      </c>
      <c r="W34" s="5">
        <f t="shared" si="61"/>
        <v>5</v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5</v>
      </c>
      <c r="BO34"/>
      <c r="BQ34" s="9"/>
      <c r="CL34" s="116"/>
    </row>
    <row r="35" spans="8:90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  <v>4</v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4</v>
      </c>
      <c r="BO35"/>
      <c r="BQ35" s="9"/>
      <c r="CL35" s="116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  <v>2</v>
      </c>
      <c r="AC36" s="5">
        <f t="shared" si="67"/>
      </c>
      <c r="AD36" s="5">
        <f t="shared" si="68"/>
      </c>
      <c r="AE36" s="5">
        <f t="shared" si="69"/>
        <v>2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  <v>1</v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1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  <v>3</v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  <v>0</v>
      </c>
      <c r="AD39" s="5">
        <f t="shared" si="68"/>
      </c>
      <c r="AE39" s="5">
        <f t="shared" si="69"/>
        <v>0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  <v>35</v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35</v>
      </c>
      <c r="BO43"/>
      <c r="BQ43" s="9"/>
    </row>
    <row r="44" spans="22:69" ht="12.75">
      <c r="V44" s="5">
        <v>2</v>
      </c>
      <c r="W44" s="5">
        <f t="shared" si="70"/>
        <v>33</v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33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  <v>32</v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32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  <v>28</v>
      </c>
      <c r="AC46" s="5">
        <f t="shared" si="76"/>
      </c>
      <c r="AD46" s="5">
        <f t="shared" si="77"/>
      </c>
      <c r="AE46" s="5">
        <f t="shared" si="78"/>
        <v>28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  <v>27</v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27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  <v>21</v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21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  <v>0</v>
      </c>
      <c r="AD49" s="5">
        <f t="shared" si="77"/>
      </c>
      <c r="AE49" s="5">
        <f t="shared" si="78"/>
        <v>0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  <mergeCell ref="I22:J22"/>
    <mergeCell ref="C23:D23"/>
    <mergeCell ref="E23:F23"/>
    <mergeCell ref="G23:H23"/>
    <mergeCell ref="I23:J23"/>
    <mergeCell ref="E22:F22"/>
    <mergeCell ref="G21:H21"/>
    <mergeCell ref="I20:J20"/>
    <mergeCell ref="G20:H20"/>
    <mergeCell ref="C21:D21"/>
    <mergeCell ref="E21:F21"/>
    <mergeCell ref="I21:J21"/>
    <mergeCell ref="I19:J19"/>
    <mergeCell ref="G19:H19"/>
    <mergeCell ref="I17:J17"/>
    <mergeCell ref="C19:D19"/>
    <mergeCell ref="E19:F19"/>
    <mergeCell ref="E20:F20"/>
    <mergeCell ref="C20:D20"/>
    <mergeCell ref="C17:D17"/>
    <mergeCell ref="E17:F17"/>
    <mergeCell ref="C1:R1"/>
    <mergeCell ref="G17:H17"/>
    <mergeCell ref="C18:D18"/>
    <mergeCell ref="E18:F18"/>
    <mergeCell ref="G18:H18"/>
    <mergeCell ref="I18:J18"/>
    <mergeCell ref="Q2:R2"/>
    <mergeCell ref="N13:P13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K23:L23"/>
    <mergeCell ref="M21:N21"/>
    <mergeCell ref="O2:P2"/>
    <mergeCell ref="I16:J16"/>
    <mergeCell ref="K16:L16"/>
    <mergeCell ref="C16:D16"/>
    <mergeCell ref="I2:J2"/>
    <mergeCell ref="C15:P15"/>
    <mergeCell ref="M16:N16"/>
    <mergeCell ref="M2:N2"/>
    <mergeCell ref="K17:L17"/>
    <mergeCell ref="K18:L18"/>
    <mergeCell ref="K19:L19"/>
    <mergeCell ref="K20:L20"/>
    <mergeCell ref="K21:L21"/>
    <mergeCell ref="K22:L22"/>
    <mergeCell ref="O16:P16"/>
    <mergeCell ref="O17:P17"/>
    <mergeCell ref="O18:P18"/>
    <mergeCell ref="O19:P19"/>
    <mergeCell ref="O20:P20"/>
    <mergeCell ref="O21:P21"/>
    <mergeCell ref="M20:N20"/>
    <mergeCell ref="M19:N19"/>
    <mergeCell ref="M18:N18"/>
    <mergeCell ref="M17:N17"/>
    <mergeCell ref="O22:P22"/>
    <mergeCell ref="O23:P23"/>
    <mergeCell ref="M22:N22"/>
    <mergeCell ref="M23:N23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zoomScalePageLayoutView="0" workbookViewId="0" topLeftCell="A2">
      <selection activeCell="J25" sqref="J25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185" t="s">
        <v>30</v>
      </c>
      <c r="B1" s="186"/>
      <c r="C1" s="187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52</v>
      </c>
      <c r="B3" s="21"/>
      <c r="C3" s="20"/>
      <c r="D3" s="20" t="s">
        <v>53</v>
      </c>
      <c r="E3" s="21"/>
      <c r="F3" s="20"/>
      <c r="G3" s="20" t="s">
        <v>54</v>
      </c>
      <c r="H3" s="21"/>
      <c r="I3" s="20"/>
      <c r="J3" s="20" t="s">
        <v>55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69" t="s">
        <v>4</v>
      </c>
      <c r="B5" s="71">
        <v>2</v>
      </c>
      <c r="C5" s="13"/>
      <c r="D5" s="19"/>
      <c r="E5" s="17"/>
      <c r="H5" s="17"/>
      <c r="K5" s="17"/>
    </row>
    <row r="6" spans="1:11" s="2" customFormat="1" ht="15" customHeight="1" thickBot="1">
      <c r="A6" s="69" t="s">
        <v>1</v>
      </c>
      <c r="B6" s="67">
        <v>7</v>
      </c>
      <c r="C6" s="13"/>
      <c r="D6" s="19"/>
      <c r="E6" s="17"/>
      <c r="G6" s="13"/>
      <c r="H6" s="17"/>
      <c r="J6" s="194" t="s">
        <v>72</v>
      </c>
      <c r="K6" s="17"/>
    </row>
    <row r="7" spans="1:11" s="2" customFormat="1" ht="15" customHeight="1" thickBot="1">
      <c r="A7" s="70"/>
      <c r="B7" s="17"/>
      <c r="D7" s="69" t="s">
        <v>1</v>
      </c>
      <c r="E7" s="71">
        <v>5</v>
      </c>
      <c r="H7" s="17"/>
      <c r="J7" s="195"/>
      <c r="K7" s="17"/>
    </row>
    <row r="8" spans="1:11" s="2" customFormat="1" ht="15" customHeight="1" thickBot="1">
      <c r="A8" s="69" t="s">
        <v>5</v>
      </c>
      <c r="B8" s="71">
        <v>5</v>
      </c>
      <c r="C8" s="13"/>
      <c r="D8" s="69" t="s">
        <v>5</v>
      </c>
      <c r="E8" s="67">
        <v>4</v>
      </c>
      <c r="H8" s="17"/>
      <c r="J8" s="195"/>
      <c r="K8" s="17"/>
    </row>
    <row r="9" spans="1:11" s="2" customFormat="1" ht="15" customHeight="1" thickBot="1">
      <c r="A9" s="69" t="s">
        <v>2</v>
      </c>
      <c r="B9" s="67">
        <v>4</v>
      </c>
      <c r="C9" s="13"/>
      <c r="D9" s="19"/>
      <c r="E9" s="17"/>
      <c r="H9" s="17"/>
      <c r="K9" s="17"/>
    </row>
    <row r="10" spans="1:11" s="2" customFormat="1" ht="15" customHeight="1" thickBot="1">
      <c r="A10" s="70"/>
      <c r="B10" s="17"/>
      <c r="D10" s="19"/>
      <c r="E10" s="17"/>
      <c r="G10" s="191" t="s">
        <v>1</v>
      </c>
      <c r="H10" s="193">
        <v>4</v>
      </c>
      <c r="K10" s="17"/>
    </row>
    <row r="11" spans="1:11" s="2" customFormat="1" ht="15" customHeight="1" thickBot="1">
      <c r="A11" s="69" t="s">
        <v>32</v>
      </c>
      <c r="B11" s="71">
        <v>4</v>
      </c>
      <c r="C11" s="13"/>
      <c r="E11" s="17"/>
      <c r="G11" s="192"/>
      <c r="H11" s="190"/>
      <c r="K11" s="17"/>
    </row>
    <row r="12" spans="1:11" s="2" customFormat="1" ht="15" customHeight="1" thickBot="1">
      <c r="A12" s="69" t="s">
        <v>3</v>
      </c>
      <c r="B12" s="67">
        <v>5</v>
      </c>
      <c r="C12" s="13"/>
      <c r="E12" s="17"/>
      <c r="G12" s="191" t="s">
        <v>51</v>
      </c>
      <c r="H12" s="189">
        <v>5</v>
      </c>
      <c r="K12" s="17"/>
    </row>
    <row r="13" spans="1:11" s="2" customFormat="1" ht="15" customHeight="1" thickBot="1">
      <c r="A13" s="70"/>
      <c r="B13" s="17"/>
      <c r="D13" s="69" t="s">
        <v>3</v>
      </c>
      <c r="E13" s="71">
        <v>4</v>
      </c>
      <c r="G13" s="192"/>
      <c r="H13" s="190"/>
      <c r="K13" s="17"/>
    </row>
    <row r="14" spans="1:11" s="2" customFormat="1" ht="15" customHeight="1" thickBot="1">
      <c r="A14" s="69" t="s">
        <v>51</v>
      </c>
      <c r="B14" s="72">
        <v>4</v>
      </c>
      <c r="C14" s="13"/>
      <c r="D14" s="69" t="s">
        <v>51</v>
      </c>
      <c r="E14" s="67">
        <v>5</v>
      </c>
      <c r="G14" s="19"/>
      <c r="H14" s="17"/>
      <c r="K14" s="17"/>
    </row>
    <row r="15" spans="1:11" s="2" customFormat="1" ht="15" customHeight="1" thickBot="1">
      <c r="A15" s="69" t="s">
        <v>0</v>
      </c>
      <c r="B15" s="73">
        <v>5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 s="70"/>
      <c r="B16" s="17"/>
      <c r="D16" s="19"/>
      <c r="E16" s="17"/>
      <c r="G16" s="19"/>
      <c r="H16" s="17"/>
      <c r="J16" s="191" t="s">
        <v>51</v>
      </c>
      <c r="K16" s="193">
        <v>4</v>
      </c>
    </row>
    <row r="17" spans="1:11" s="2" customFormat="1" ht="15" customHeight="1" thickBot="1">
      <c r="A17" s="69" t="s">
        <v>6</v>
      </c>
      <c r="B17" s="68">
        <v>3</v>
      </c>
      <c r="C17" s="13"/>
      <c r="D17" s="19"/>
      <c r="E17" s="17"/>
      <c r="G17" s="19"/>
      <c r="H17" s="17"/>
      <c r="J17" s="192"/>
      <c r="K17" s="190"/>
    </row>
    <row r="18" spans="1:11" s="2" customFormat="1" ht="15" customHeight="1" thickBot="1">
      <c r="A18" s="69" t="s">
        <v>31</v>
      </c>
      <c r="B18" s="71">
        <v>6</v>
      </c>
      <c r="C18" s="13"/>
      <c r="D18" s="19"/>
      <c r="E18" s="17"/>
      <c r="G18" s="19"/>
      <c r="H18" s="17"/>
      <c r="J18" s="188" t="s">
        <v>31</v>
      </c>
      <c r="K18" s="189">
        <v>5</v>
      </c>
    </row>
    <row r="19" spans="1:11" s="2" customFormat="1" ht="15" customHeight="1" thickBot="1">
      <c r="A19" s="70"/>
      <c r="B19" s="17"/>
      <c r="D19" s="69" t="s">
        <v>31</v>
      </c>
      <c r="E19" s="71">
        <v>5</v>
      </c>
      <c r="G19" s="19"/>
      <c r="H19" s="17"/>
      <c r="J19" s="188"/>
      <c r="K19" s="190"/>
    </row>
    <row r="20" spans="1:11" s="2" customFormat="1" ht="15" customHeight="1" thickBot="1">
      <c r="A20" s="69" t="s">
        <v>45</v>
      </c>
      <c r="B20" s="71"/>
      <c r="C20" s="13"/>
      <c r="D20" s="69" t="s">
        <v>22</v>
      </c>
      <c r="E20" s="67">
        <v>4</v>
      </c>
      <c r="G20" s="19"/>
      <c r="H20" s="17"/>
      <c r="K20" s="17"/>
    </row>
    <row r="21" spans="1:11" s="2" customFormat="1" ht="15" customHeight="1" thickBot="1">
      <c r="A21" s="69" t="s">
        <v>22</v>
      </c>
      <c r="B21" s="67"/>
      <c r="C21" s="13"/>
      <c r="D21" s="19"/>
      <c r="E21" s="17"/>
      <c r="G21" s="188" t="s">
        <v>31</v>
      </c>
      <c r="H21" s="193">
        <v>7</v>
      </c>
      <c r="K21" s="17"/>
    </row>
    <row r="22" spans="1:11" s="2" customFormat="1" ht="15" customHeight="1" thickBot="1">
      <c r="A22" s="70"/>
      <c r="B22" s="17"/>
      <c r="D22" s="19"/>
      <c r="E22" s="17"/>
      <c r="G22" s="188"/>
      <c r="H22" s="190"/>
      <c r="K22" s="17"/>
    </row>
    <row r="23" spans="1:11" s="2" customFormat="1" ht="15" customHeight="1" thickBot="1">
      <c r="A23" s="69" t="s">
        <v>35</v>
      </c>
      <c r="B23" s="71">
        <v>4</v>
      </c>
      <c r="C23" s="13"/>
      <c r="D23" s="19"/>
      <c r="E23" s="17"/>
      <c r="G23" s="196" t="s">
        <v>28</v>
      </c>
      <c r="H23" s="189">
        <v>2</v>
      </c>
      <c r="K23" s="17"/>
    </row>
    <row r="24" spans="1:11" s="2" customFormat="1" ht="15" customHeight="1" thickBot="1">
      <c r="A24" s="69" t="s">
        <v>28</v>
      </c>
      <c r="B24" s="67">
        <v>5</v>
      </c>
      <c r="C24" s="13"/>
      <c r="D24" s="69" t="s">
        <v>28</v>
      </c>
      <c r="E24" s="71"/>
      <c r="G24" s="197"/>
      <c r="H24" s="190"/>
      <c r="K24" s="17"/>
    </row>
    <row r="25" spans="1:11" s="2" customFormat="1" ht="15" customHeight="1" thickBot="1">
      <c r="A25" s="70"/>
      <c r="B25" s="17"/>
      <c r="D25" s="69" t="s">
        <v>45</v>
      </c>
      <c r="E25" s="67"/>
      <c r="G25" s="14"/>
      <c r="H25" s="17"/>
      <c r="K25" s="17"/>
    </row>
    <row r="26" spans="1:11" s="2" customFormat="1" ht="15" customHeight="1" thickBot="1">
      <c r="A26" s="69" t="s">
        <v>45</v>
      </c>
      <c r="B26" s="71"/>
      <c r="C26" s="13"/>
      <c r="E26" s="17"/>
      <c r="G26" s="14"/>
      <c r="H26" s="17"/>
      <c r="K26" s="17"/>
    </row>
    <row r="27" spans="1:11" s="2" customFormat="1" ht="15" customHeight="1" thickBot="1">
      <c r="A27" s="69" t="s">
        <v>45</v>
      </c>
      <c r="B27" s="67"/>
      <c r="C27" s="13"/>
      <c r="E27" s="17"/>
      <c r="H27" s="17"/>
      <c r="K27" s="17"/>
    </row>
    <row r="28" ht="8.25" customHeight="1"/>
  </sheetData>
  <sheetProtection selectLockedCells="1"/>
  <mergeCells count="14">
    <mergeCell ref="H21:H22"/>
    <mergeCell ref="H23:H24"/>
    <mergeCell ref="G10:G11"/>
    <mergeCell ref="G12:G13"/>
    <mergeCell ref="H10:H11"/>
    <mergeCell ref="H12:H13"/>
    <mergeCell ref="G21:G22"/>
    <mergeCell ref="G23:G24"/>
    <mergeCell ref="A1:C1"/>
    <mergeCell ref="J18:J19"/>
    <mergeCell ref="K18:K19"/>
    <mergeCell ref="J16:J17"/>
    <mergeCell ref="K16:K17"/>
    <mergeCell ref="J6:J8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61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  <col min="10" max="10" width="6.00390625" style="16" customWidth="1"/>
  </cols>
  <sheetData>
    <row r="1" spans="1:8" ht="27">
      <c r="A1" s="185" t="s">
        <v>58</v>
      </c>
      <c r="B1" s="186"/>
      <c r="C1" s="187"/>
      <c r="D1" s="187"/>
      <c r="E1" s="187"/>
      <c r="F1" s="187"/>
      <c r="G1" s="187"/>
      <c r="H1" s="187"/>
    </row>
    <row r="2" spans="2:10" s="2" customFormat="1" ht="3" customHeight="1">
      <c r="B2" s="17"/>
      <c r="E2" s="17"/>
      <c r="H2" s="17"/>
      <c r="J2" s="17"/>
    </row>
    <row r="3" spans="1:8" s="15" customFormat="1" ht="15" customHeight="1">
      <c r="A3" s="20" t="s">
        <v>56</v>
      </c>
      <c r="B3" s="21"/>
      <c r="C3" s="20"/>
      <c r="D3" s="20" t="s">
        <v>54</v>
      </c>
      <c r="E3" s="21"/>
      <c r="F3" s="20"/>
      <c r="G3" s="20" t="s">
        <v>55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194" t="s">
        <v>73</v>
      </c>
      <c r="H6" s="17"/>
    </row>
    <row r="7" spans="1:8" s="2" customFormat="1" ht="15" customHeight="1">
      <c r="A7" s="69" t="s">
        <v>4</v>
      </c>
      <c r="B7" s="64">
        <v>4</v>
      </c>
      <c r="E7" s="17"/>
      <c r="G7" s="202"/>
      <c r="H7" s="17"/>
    </row>
    <row r="8" spans="1:8" s="2" customFormat="1" ht="15" customHeight="1" thickBot="1">
      <c r="A8" s="69" t="s">
        <v>2</v>
      </c>
      <c r="B8" s="65">
        <v>5</v>
      </c>
      <c r="E8" s="17"/>
      <c r="G8" s="202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200" t="s">
        <v>2</v>
      </c>
      <c r="E10" s="193">
        <v>6</v>
      </c>
      <c r="G10" s="66"/>
      <c r="H10" s="17"/>
    </row>
    <row r="11" spans="2:8" s="2" customFormat="1" ht="15" customHeight="1">
      <c r="B11" s="17"/>
      <c r="D11" s="201"/>
      <c r="E11" s="198"/>
      <c r="G11" s="66"/>
      <c r="H11" s="17"/>
    </row>
    <row r="12" spans="2:8" s="2" customFormat="1" ht="15" customHeight="1" thickBot="1">
      <c r="B12" s="17"/>
      <c r="D12" s="191" t="s">
        <v>0</v>
      </c>
      <c r="E12" s="199">
        <v>3</v>
      </c>
      <c r="G12" s="66"/>
      <c r="H12" s="17"/>
    </row>
    <row r="13" spans="1:8" s="2" customFormat="1" ht="15" customHeight="1" thickBot="1">
      <c r="A13" s="69" t="s">
        <v>32</v>
      </c>
      <c r="B13" s="64">
        <v>2</v>
      </c>
      <c r="D13" s="192"/>
      <c r="E13" s="190"/>
      <c r="G13" s="66"/>
      <c r="H13" s="17"/>
    </row>
    <row r="14" spans="1:8" s="2" customFormat="1" ht="15" customHeight="1" thickBot="1">
      <c r="A14" s="69" t="s">
        <v>0</v>
      </c>
      <c r="B14" s="65">
        <v>7</v>
      </c>
      <c r="D14" s="122" t="s">
        <v>69</v>
      </c>
      <c r="E14" s="17"/>
      <c r="H14" s="17"/>
    </row>
    <row r="15" spans="1:8" s="2" customFormat="1" ht="15" customHeight="1" thickBot="1">
      <c r="A15" s="122" t="s">
        <v>71</v>
      </c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200" t="s">
        <v>2</v>
      </c>
      <c r="H16" s="193">
        <v>3</v>
      </c>
    </row>
    <row r="17" spans="1:8" s="2" customFormat="1" ht="15" customHeight="1">
      <c r="A17" s="19"/>
      <c r="B17" s="17"/>
      <c r="D17" s="19"/>
      <c r="E17" s="17"/>
      <c r="G17" s="201"/>
      <c r="H17" s="198"/>
    </row>
    <row r="18" spans="1:8" s="2" customFormat="1" ht="15" customHeight="1" thickBot="1">
      <c r="A18" s="19"/>
      <c r="B18" s="17"/>
      <c r="D18" s="19"/>
      <c r="E18" s="17"/>
      <c r="G18" s="188" t="s">
        <v>6</v>
      </c>
      <c r="H18" s="199">
        <v>5</v>
      </c>
    </row>
    <row r="19" spans="1:8" s="2" customFormat="1" ht="15" customHeight="1" thickBot="1">
      <c r="A19" s="69" t="s">
        <v>6</v>
      </c>
      <c r="B19" s="64"/>
      <c r="D19" s="19"/>
      <c r="E19" s="17"/>
      <c r="G19" s="188"/>
      <c r="H19" s="190"/>
    </row>
    <row r="20" spans="1:8" s="2" customFormat="1" ht="15" customHeight="1" thickBot="1">
      <c r="A20" s="69" t="s">
        <v>45</v>
      </c>
      <c r="B20" s="65"/>
      <c r="D20" s="19"/>
      <c r="E20" s="17"/>
      <c r="H20" s="17"/>
    </row>
    <row r="21" spans="1:8" s="2" customFormat="1" ht="15" customHeight="1">
      <c r="A21" s="19"/>
      <c r="B21" s="17"/>
      <c r="D21" s="188" t="s">
        <v>6</v>
      </c>
      <c r="E21" s="193">
        <v>5</v>
      </c>
      <c r="H21" s="17"/>
    </row>
    <row r="22" spans="1:8" s="2" customFormat="1" ht="15" customHeight="1">
      <c r="A22" s="19"/>
      <c r="B22" s="17"/>
      <c r="D22" s="188"/>
      <c r="E22" s="198"/>
      <c r="H22" s="17"/>
    </row>
    <row r="23" spans="1:8" s="2" customFormat="1" ht="15" customHeight="1" thickBot="1">
      <c r="A23" s="19"/>
      <c r="B23" s="17"/>
      <c r="D23" s="188" t="s">
        <v>35</v>
      </c>
      <c r="E23" s="199">
        <v>4</v>
      </c>
      <c r="H23" s="17"/>
    </row>
    <row r="24" spans="1:8" s="2" customFormat="1" ht="15" customHeight="1" thickBot="1">
      <c r="A24" s="69" t="s">
        <v>35</v>
      </c>
      <c r="B24" s="64"/>
      <c r="D24" s="188"/>
      <c r="E24" s="190"/>
      <c r="H24" s="17"/>
    </row>
    <row r="25" spans="1:8" s="2" customFormat="1" ht="15" customHeight="1" thickBot="1">
      <c r="A25" s="69" t="s">
        <v>45</v>
      </c>
      <c r="B25" s="65"/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  <row r="27" spans="2:8" s="2" customFormat="1" ht="15" customHeight="1">
      <c r="B27" s="17"/>
      <c r="E27" s="17"/>
      <c r="H27" s="17"/>
    </row>
    <row r="28" ht="8.25" customHeight="1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</sheetData>
  <sheetProtection selectLockedCells="1"/>
  <mergeCells count="14">
    <mergeCell ref="A1:H1"/>
    <mergeCell ref="G6:G8"/>
    <mergeCell ref="G18:G19"/>
    <mergeCell ref="H18:H19"/>
    <mergeCell ref="G16:G17"/>
    <mergeCell ref="H16:H17"/>
    <mergeCell ref="D23:D24"/>
    <mergeCell ref="E21:E22"/>
    <mergeCell ref="E23:E24"/>
    <mergeCell ref="D10:D11"/>
    <mergeCell ref="D12:D13"/>
    <mergeCell ref="E10:E11"/>
    <mergeCell ref="E12:E13"/>
    <mergeCell ref="D21:D22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4">
      <selection activeCell="D29" sqref="D29"/>
    </sheetView>
  </sheetViews>
  <sheetFormatPr defaultColWidth="9.00390625" defaultRowHeight="12.75"/>
  <cols>
    <col min="1" max="1" width="14.875" style="74" bestFit="1" customWidth="1"/>
    <col min="2" max="2" width="14.25390625" style="74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5" customFormat="1" ht="16.5">
      <c r="A1" s="205" t="s">
        <v>38</v>
      </c>
      <c r="B1" s="79" t="s">
        <v>42</v>
      </c>
      <c r="C1" s="207" t="s">
        <v>36</v>
      </c>
      <c r="D1" s="207" t="s">
        <v>37</v>
      </c>
      <c r="E1" s="209" t="s">
        <v>44</v>
      </c>
      <c r="F1" s="204" t="s">
        <v>43</v>
      </c>
      <c r="G1" s="204"/>
    </row>
    <row r="2" spans="1:7" ht="14.25">
      <c r="A2" s="206"/>
      <c r="B2" s="80"/>
      <c r="C2" s="208"/>
      <c r="D2" s="208"/>
      <c r="E2" s="210"/>
      <c r="F2" s="81" t="s">
        <v>39</v>
      </c>
      <c r="G2" s="81" t="s">
        <v>40</v>
      </c>
    </row>
    <row r="3" spans="1:7" s="29" customFormat="1" ht="12.75">
      <c r="A3" s="77">
        <v>39370</v>
      </c>
      <c r="B3" s="77" t="s">
        <v>64</v>
      </c>
      <c r="C3" s="29" t="s">
        <v>0</v>
      </c>
      <c r="D3" s="78" t="s">
        <v>35</v>
      </c>
      <c r="E3" s="82">
        <v>39545</v>
      </c>
      <c r="F3" s="78">
        <v>5</v>
      </c>
      <c r="G3" s="78">
        <v>4</v>
      </c>
    </row>
    <row r="4" spans="1:7" s="29" customFormat="1" ht="12.75">
      <c r="A4" s="77">
        <v>39377</v>
      </c>
      <c r="B4" s="77" t="s">
        <v>64</v>
      </c>
      <c r="C4" s="78" t="s">
        <v>28</v>
      </c>
      <c r="D4" s="78" t="s">
        <v>4</v>
      </c>
      <c r="E4" s="82">
        <v>39580</v>
      </c>
      <c r="F4" s="78"/>
      <c r="G4" s="78"/>
    </row>
    <row r="5" spans="1:7" ht="12.75">
      <c r="A5" s="77">
        <v>39412</v>
      </c>
      <c r="B5" s="77" t="s">
        <v>65</v>
      </c>
      <c r="C5" s="78" t="s">
        <v>27</v>
      </c>
      <c r="D5" s="78" t="s">
        <v>1</v>
      </c>
      <c r="E5" s="82">
        <v>39421</v>
      </c>
      <c r="F5" s="78">
        <v>6</v>
      </c>
      <c r="G5" s="78">
        <v>3</v>
      </c>
    </row>
    <row r="6" spans="1:11" ht="12.75">
      <c r="A6" s="77">
        <v>39396</v>
      </c>
      <c r="B6" s="77" t="s">
        <v>65</v>
      </c>
      <c r="C6" s="78" t="s">
        <v>6</v>
      </c>
      <c r="D6" s="78" t="s">
        <v>22</v>
      </c>
      <c r="E6" s="82">
        <v>39545</v>
      </c>
      <c r="F6" s="86">
        <v>5</v>
      </c>
      <c r="G6" s="86">
        <v>4</v>
      </c>
      <c r="I6" s="203" t="s">
        <v>41</v>
      </c>
      <c r="J6" s="203"/>
      <c r="K6" s="203"/>
    </row>
    <row r="7" spans="1:11" ht="12.75">
      <c r="A7" s="77">
        <v>39433</v>
      </c>
      <c r="B7" s="77" t="s">
        <v>65</v>
      </c>
      <c r="C7" s="78" t="s">
        <v>1</v>
      </c>
      <c r="D7" s="91" t="s">
        <v>3</v>
      </c>
      <c r="E7" s="82" t="s">
        <v>66</v>
      </c>
      <c r="F7" s="78">
        <v>5</v>
      </c>
      <c r="G7" s="78">
        <v>0</v>
      </c>
      <c r="I7" s="203"/>
      <c r="J7" s="203"/>
      <c r="K7" s="203"/>
    </row>
    <row r="8" spans="1:11" ht="12.75">
      <c r="A8" s="77">
        <v>39489</v>
      </c>
      <c r="B8" s="77" t="s">
        <v>67</v>
      </c>
      <c r="C8" s="78" t="s">
        <v>57</v>
      </c>
      <c r="D8" s="78" t="s">
        <v>0</v>
      </c>
      <c r="E8" s="82">
        <v>39552</v>
      </c>
      <c r="F8" s="86">
        <v>2</v>
      </c>
      <c r="G8" s="86">
        <v>7</v>
      </c>
      <c r="I8" s="203"/>
      <c r="J8" s="203"/>
      <c r="K8" s="203"/>
    </row>
    <row r="9" spans="1:11" ht="12.75">
      <c r="A9" s="77">
        <v>39496</v>
      </c>
      <c r="B9" s="77" t="s">
        <v>64</v>
      </c>
      <c r="C9" s="78" t="s">
        <v>5</v>
      </c>
      <c r="D9" s="78" t="s">
        <v>4</v>
      </c>
      <c r="E9" s="82">
        <v>39552</v>
      </c>
      <c r="F9" s="78">
        <v>6</v>
      </c>
      <c r="G9" s="78">
        <v>3</v>
      </c>
      <c r="I9" s="203"/>
      <c r="J9" s="203"/>
      <c r="K9" s="203"/>
    </row>
    <row r="10" spans="1:11" ht="12.75">
      <c r="A10" s="77">
        <v>39524</v>
      </c>
      <c r="B10" s="77" t="s">
        <v>65</v>
      </c>
      <c r="C10" s="78" t="s">
        <v>3</v>
      </c>
      <c r="D10" s="78" t="s">
        <v>27</v>
      </c>
      <c r="E10" s="82"/>
      <c r="F10" s="78"/>
      <c r="G10" s="78"/>
      <c r="I10" s="203"/>
      <c r="J10" s="203"/>
      <c r="K10" s="203"/>
    </row>
    <row r="11" spans="1:11" ht="12.75">
      <c r="A11" s="84"/>
      <c r="B11" s="83"/>
      <c r="C11" s="78"/>
      <c r="D11" s="29"/>
      <c r="E11" s="82"/>
      <c r="F11" s="78"/>
      <c r="G11" s="78"/>
      <c r="I11" s="203"/>
      <c r="J11" s="203"/>
      <c r="K11" s="203"/>
    </row>
    <row r="12" spans="1:11" ht="12.75">
      <c r="A12" s="84"/>
      <c r="B12" s="83"/>
      <c r="C12" s="78"/>
      <c r="D12" s="78"/>
      <c r="E12" s="85"/>
      <c r="F12" s="86"/>
      <c r="G12" s="86"/>
      <c r="I12" s="203"/>
      <c r="J12" s="203"/>
      <c r="K12" s="203"/>
    </row>
    <row r="13" spans="1:7" ht="12.75">
      <c r="A13" s="76"/>
      <c r="B13" s="76"/>
      <c r="C13" s="41"/>
      <c r="D13" s="41"/>
      <c r="E13" s="41"/>
      <c r="F13" s="41"/>
      <c r="G13" s="41"/>
    </row>
    <row r="14" spans="1:7" ht="12.75">
      <c r="A14" s="76"/>
      <c r="B14" s="76"/>
      <c r="C14" s="41"/>
      <c r="D14" s="41"/>
      <c r="E14" s="41"/>
      <c r="F14" s="41"/>
      <c r="G14" s="41"/>
    </row>
    <row r="15" spans="1:7" ht="12.75">
      <c r="A15" s="76"/>
      <c r="B15" s="76"/>
      <c r="C15" s="41"/>
      <c r="D15" s="41"/>
      <c r="E15" s="41"/>
      <c r="F15" s="41"/>
      <c r="G15" s="41"/>
    </row>
    <row r="16" spans="1:7" ht="12.75">
      <c r="A16" s="76"/>
      <c r="B16" s="76"/>
      <c r="C16" s="41"/>
      <c r="D16" s="41"/>
      <c r="E16" s="41"/>
      <c r="F16" s="41"/>
      <c r="G16" s="41"/>
    </row>
    <row r="17" spans="1:7" ht="12.75">
      <c r="A17" s="76"/>
      <c r="B17" s="76"/>
      <c r="C17" s="41"/>
      <c r="D17" s="41"/>
      <c r="E17" s="41"/>
      <c r="F17" s="41"/>
      <c r="G17" s="41"/>
    </row>
    <row r="18" spans="1:7" ht="12.75">
      <c r="A18" s="76"/>
      <c r="B18" s="76"/>
      <c r="C18" s="41"/>
      <c r="D18" s="41"/>
      <c r="E18" s="41"/>
      <c r="F18" s="41"/>
      <c r="G18" s="41"/>
    </row>
    <row r="19" spans="1:7" ht="12.75">
      <c r="A19" s="76"/>
      <c r="B19" s="76"/>
      <c r="C19" s="41"/>
      <c r="D19" s="41"/>
      <c r="E19" s="41"/>
      <c r="F19" s="41"/>
      <c r="G19" s="41"/>
    </row>
    <row r="20" spans="1:7" ht="12.75">
      <c r="A20" s="76"/>
      <c r="B20" s="76"/>
      <c r="C20" s="41"/>
      <c r="D20" s="41"/>
      <c r="E20" s="41"/>
      <c r="F20" s="41"/>
      <c r="G20" s="41"/>
    </row>
    <row r="21" spans="1:7" ht="12.75">
      <c r="A21" s="76"/>
      <c r="B21" s="76"/>
      <c r="C21" s="41"/>
      <c r="D21" s="41"/>
      <c r="E21" s="41"/>
      <c r="F21" s="41"/>
      <c r="G21" s="41"/>
    </row>
    <row r="22" spans="1:7" ht="12.75">
      <c r="A22" s="76"/>
      <c r="B22" s="76"/>
      <c r="C22" s="41"/>
      <c r="D22" s="41"/>
      <c r="E22" s="41"/>
      <c r="F22" s="41"/>
      <c r="G22" s="41"/>
    </row>
    <row r="23" spans="1:7" ht="12.75">
      <c r="A23" s="76"/>
      <c r="B23" s="76"/>
      <c r="C23" s="41"/>
      <c r="D23" s="41"/>
      <c r="E23" s="41"/>
      <c r="F23" s="41"/>
      <c r="G23" s="41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 les berry</dc:creator>
  <cp:keywords/>
  <dc:description/>
  <cp:lastModifiedBy>Les Berry</cp:lastModifiedBy>
  <cp:lastPrinted>2008-02-19T08:01:28Z</cp:lastPrinted>
  <dcterms:created xsi:type="dcterms:W3CDTF">2004-01-16T11:46:11Z</dcterms:created>
  <dcterms:modified xsi:type="dcterms:W3CDTF">2009-07-21T08:40:40Z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-2115158265</vt:i4>
  </property>
  <property fmtid="{D5CDD505-2E9C-101B-9397-08002B2CF9AE}" pid="3" name="_EmailSubject">
    <vt:lpwstr>Crib</vt:lpwstr>
  </property>
  <property fmtid="{D5CDD505-2E9C-101B-9397-08002B2CF9AE}" pid="4" name="_AuthorEmail">
    <vt:lpwstr>Cedric.Cushen@axa-insurance.co.uk</vt:lpwstr>
  </property>
  <property fmtid="{D5CDD505-2E9C-101B-9397-08002B2CF9AE}" pid="5" name="_AuthorEmailDisplayName">
    <vt:lpwstr>CUSHEN Cedric (AXA-I)</vt:lpwstr>
  </property>
  <property fmtid="{D5CDD505-2E9C-101B-9397-08002B2CF9AE}" pid="6" name="_ReviewingToolsShownOnce">
    <vt:lpwstr/>
  </property>
</Properties>
</file>