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1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5">'Elleston Trophy'!$A$1:$K$26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<sst xmlns="http://schemas.openxmlformats.org/spreadsheetml/2006/main" count="238" uniqueCount="76">
  <si>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</si>
  <si>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</si>
  <si>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</si>
  <si>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</si>
  <si>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</si>
  <si>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</si>
  <si>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</si>
  <si>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</si>
  <si>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</si>
  <si>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</si>
  <si>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</si>
  <si>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</si>
  <si>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</si>
  <si>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</si>
  <si>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</si>
  <si>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</si>
  <si>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</si>
  <si>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</si>
  <si>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</si>
  <si>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</si>
  <si>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</si>
  <si>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</si>
  <si>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</si>
  <si>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</si>
  <si>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</si>
  <si>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</si>
  <si>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</si>
  <si>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</si>
  <si>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</si>
  <si>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Alex</t>
  </si>
  <si>
    <t>Mike Russle Cup</t>
  </si>
  <si>
    <t>SCCC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</si>
  <si>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</si>
  <si>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</si>
  <si>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</si>
  <si>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</si>
  <si>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</si>
  <si>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</si>
  <si>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</si>
  <si>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</si>
  <si>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</si>
  <si>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</si>
  <si>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Division Two Results</t>
  </si>
  <si>
    <t>Div One League Table</t>
  </si>
  <si>
    <t>Division Two League Table</t>
  </si>
  <si>
    <t>date arranged /played</t>
  </si>
  <si>
    <t>BCC</t>
  </si>
  <si>
    <t xml:space="preserve"> </t>
  </si>
  <si>
    <t>Shield A Results</t>
  </si>
  <si>
    <t>Shield A League Table</t>
  </si>
  <si>
    <t>Shield B Results</t>
  </si>
  <si>
    <t>Shield B League Table</t>
  </si>
  <si>
    <t>PBRBL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</si>
  <si>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</si>
  <si>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</si>
  <si>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</si>
  <si>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>Division One Results</t>
  </si>
  <si>
    <t>Kitchener</t>
  </si>
  <si>
    <t>Kitcheners</t>
  </si>
  <si>
    <t>Mitre</t>
  </si>
  <si>
    <t>Lord Nelson</t>
  </si>
  <si>
    <t>Round 1 - Nov 15</t>
  </si>
  <si>
    <t>Round 2 Jan 31</t>
  </si>
  <si>
    <t>Semi Finals April 4</t>
  </si>
  <si>
    <t>Final May 16</t>
  </si>
  <si>
    <t>Round 1 Jan 31</t>
  </si>
  <si>
    <t>PB RBL</t>
  </si>
  <si>
    <t xml:space="preserve">2nd </t>
  </si>
  <si>
    <t>Legion</t>
  </si>
  <si>
    <t xml:space="preserve">Jokers </t>
  </si>
  <si>
    <t>28/3/2011</t>
  </si>
  <si>
    <t>4/4/2011</t>
  </si>
  <si>
    <t>Mike Russle</t>
  </si>
  <si>
    <t>NOT PLAYED</t>
  </si>
  <si>
    <t>Venue  
Mitre</t>
  </si>
  <si>
    <t>Venue
PBRBL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</si>
</sst>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809]dd\ mmmm\ yyyy;@"/>
    <numFmt numFmtId="174" formatCode="dd\ mmmm\ "/>
    <numFmt numFmtId="175" formatCode="[$-F800]dddd\,\ mmmm\ dd\,\ yyyy"/>
  </numFmts>
  <fonts count="78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2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2"/>
    </font>
    <font>
      <u val="single"/>
      <sz val="10"/>
      <color indexed="36"/>
      <name val="Lucida Sans Unicode"/>
      <family val="2"/>
    </font>
    <font>
      <b/>
      <sz val="10"/>
      <color indexed="8"/>
      <name val="Lucida Sans Unicode"/>
      <family val="2"/>
    </font>
    <font>
      <sz val="8"/>
      <name val="Lucida Sans Unicode"/>
      <family val="2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b/>
      <sz val="11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11"/>
      <color indexed="43"/>
      <name val="Lucida Sans Unicode"/>
      <family val="2"/>
    </font>
    <font>
      <sz val="10"/>
      <name val="Verdana"/>
      <family val="2"/>
    </font>
    <font>
      <b/>
      <sz val="11"/>
      <name val="Arial"/>
      <family val="2"/>
    </font>
    <font>
      <sz val="10.5"/>
      <name val="Consolas"/>
      <family val="3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b/>
      <sz val="10"/>
      <color indexed="17"/>
      <name val="Trebuchet"/>
      <family val="0"/>
    </font>
    <font>
      <b/>
      <sz val="10"/>
      <color indexed="62"/>
      <name val="Trebuchet"/>
      <family val="0"/>
    </font>
    <font>
      <b/>
      <sz val="10"/>
      <color indexed="53"/>
      <name val="Trebuch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Arial"/>
      <family val="2"/>
    </font>
    <font>
      <b/>
      <sz val="10"/>
      <color rgb="FF347C17"/>
      <name val="Trebuchet"/>
      <family val="0"/>
    </font>
    <font>
      <b/>
      <sz val="10"/>
      <color rgb="FF151B8D"/>
      <name val="Trebuchet"/>
      <family val="0"/>
    </font>
    <font>
      <b/>
      <sz val="10"/>
      <color rgb="FFC35817"/>
      <name val="Trebuchet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6" borderId="16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4" fillId="36" borderId="17" xfId="0" applyFont="1" applyFill="1" applyBorder="1" applyAlignment="1">
      <alignment horizontal="left"/>
    </xf>
    <xf numFmtId="0" fontId="14" fillId="36" borderId="16" xfId="0" applyFont="1" applyFill="1" applyBorder="1" applyAlignment="1">
      <alignment horizontal="left"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6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3" fillId="35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25" xfId="0" applyFont="1" applyFill="1" applyBorder="1" applyAlignment="1" quotePrefix="1">
      <alignment horizontal="center"/>
    </xf>
    <xf numFmtId="0" fontId="1" fillId="37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38" borderId="29" xfId="0" applyFont="1" applyFill="1" applyBorder="1" applyAlignment="1">
      <alignment horizontal="left" vertical="top"/>
    </xf>
    <xf numFmtId="0" fontId="6" fillId="38" borderId="30" xfId="0" applyFont="1" applyFill="1" applyBorder="1" applyAlignment="1">
      <alignment horizontal="left" vertical="top"/>
    </xf>
    <xf numFmtId="0" fontId="24" fillId="38" borderId="22" xfId="0" applyFont="1" applyFill="1" applyBorder="1" applyAlignment="1">
      <alignment/>
    </xf>
    <xf numFmtId="1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/>
    </xf>
    <xf numFmtId="0" fontId="14" fillId="39" borderId="17" xfId="0" applyFont="1" applyFill="1" applyBorder="1" applyAlignment="1">
      <alignment horizontal="left"/>
    </xf>
    <xf numFmtId="0" fontId="14" fillId="39" borderId="16" xfId="0" applyFont="1" applyFill="1" applyBorder="1" applyAlignment="1">
      <alignment horizontal="left"/>
    </xf>
    <xf numFmtId="0" fontId="17" fillId="39" borderId="23" xfId="0" applyFont="1" applyFill="1" applyBorder="1" applyAlignment="1">
      <alignment/>
    </xf>
    <xf numFmtId="15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31" xfId="0" applyFont="1" applyFill="1" applyBorder="1" applyAlignment="1">
      <alignment/>
    </xf>
    <xf numFmtId="14" fontId="3" fillId="0" borderId="22" xfId="0" applyNumberFormat="1" applyFont="1" applyBorder="1" applyAlignment="1">
      <alignment horizontal="right"/>
    </xf>
    <xf numFmtId="0" fontId="74" fillId="0" borderId="0" xfId="0" applyFont="1" applyAlignment="1">
      <alignment horizontal="left" indent="3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3" fillId="0" borderId="22" xfId="0" applyFont="1" applyBorder="1" applyAlignment="1" quotePrefix="1">
      <alignment horizontal="right"/>
    </xf>
    <xf numFmtId="0" fontId="32" fillId="0" borderId="0" xfId="0" applyFont="1" applyAlignment="1">
      <alignment/>
    </xf>
    <xf numFmtId="0" fontId="22" fillId="0" borderId="0" xfId="0" applyFont="1" applyBorder="1" applyAlignment="1">
      <alignment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wrapText="1"/>
    </xf>
    <xf numFmtId="0" fontId="33" fillId="0" borderId="28" xfId="0" applyFont="1" applyFill="1" applyBorder="1" applyAlignment="1">
      <alignment vertical="top" wrapText="1"/>
    </xf>
    <xf numFmtId="0" fontId="33" fillId="0" borderId="27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vertical="top" wrapText="1"/>
    </xf>
    <xf numFmtId="0" fontId="33" fillId="0" borderId="23" xfId="0" applyFont="1" applyFill="1" applyBorder="1" applyAlignment="1">
      <alignment wrapText="1"/>
    </xf>
    <xf numFmtId="0" fontId="34" fillId="0" borderId="0" xfId="0" applyFont="1" applyAlignment="1">
      <alignment/>
    </xf>
    <xf numFmtId="0" fontId="35" fillId="35" borderId="20" xfId="0" applyFont="1" applyFill="1" applyBorder="1" applyAlignment="1">
      <alignment horizontal="left"/>
    </xf>
    <xf numFmtId="0" fontId="35" fillId="35" borderId="14" xfId="0" applyFont="1" applyFill="1" applyBorder="1" applyAlignment="1">
      <alignment horizontal="left"/>
    </xf>
    <xf numFmtId="0" fontId="35" fillId="35" borderId="15" xfId="0" applyFont="1" applyFill="1" applyBorder="1" applyAlignment="1">
      <alignment horizontal="left"/>
    </xf>
    <xf numFmtId="0" fontId="4" fillId="40" borderId="13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36" borderId="32" xfId="0" applyFont="1" applyFill="1" applyBorder="1" applyAlignment="1">
      <alignment horizontal="left"/>
    </xf>
    <xf numFmtId="0" fontId="14" fillId="36" borderId="33" xfId="0" applyFont="1" applyFill="1" applyBorder="1" applyAlignment="1">
      <alignment horizontal="left"/>
    </xf>
    <xf numFmtId="16" fontId="1" fillId="35" borderId="32" xfId="0" applyNumberFormat="1" applyFont="1" applyFill="1" applyBorder="1" applyAlignment="1" quotePrefix="1">
      <alignment/>
    </xf>
    <xf numFmtId="16" fontId="1" fillId="35" borderId="17" xfId="0" applyNumberFormat="1" applyFont="1" applyFill="1" applyBorder="1" applyAlignment="1" quotePrefix="1">
      <alignment/>
    </xf>
    <xf numFmtId="16" fontId="1" fillId="35" borderId="33" xfId="0" applyNumberFormat="1" applyFont="1" applyFill="1" applyBorder="1" applyAlignment="1" quotePrefix="1">
      <alignment/>
    </xf>
    <xf numFmtId="0" fontId="25" fillId="41" borderId="20" xfId="0" applyFont="1" applyFill="1" applyBorder="1" applyAlignment="1">
      <alignment vertical="top" wrapText="1"/>
    </xf>
    <xf numFmtId="0" fontId="25" fillId="41" borderId="15" xfId="0" applyFont="1" applyFill="1" applyBorder="1" applyAlignment="1">
      <alignment vertical="top" wrapText="1"/>
    </xf>
    <xf numFmtId="0" fontId="25" fillId="41" borderId="32" xfId="0" applyFont="1" applyFill="1" applyBorder="1" applyAlignment="1">
      <alignment vertical="top" wrapText="1"/>
    </xf>
    <xf numFmtId="0" fontId="25" fillId="41" borderId="33" xfId="0" applyFont="1" applyFill="1" applyBorder="1" applyAlignment="1">
      <alignment vertical="top" wrapText="1"/>
    </xf>
    <xf numFmtId="0" fontId="10" fillId="41" borderId="20" xfId="0" applyFont="1" applyFill="1" applyBorder="1" applyAlignment="1">
      <alignment horizontal="left" vertical="top" wrapText="1"/>
    </xf>
    <xf numFmtId="0" fontId="10" fillId="41" borderId="15" xfId="0" applyFont="1" applyFill="1" applyBorder="1" applyAlignment="1">
      <alignment horizontal="left" vertical="top" wrapText="1"/>
    </xf>
    <xf numFmtId="0" fontId="10" fillId="41" borderId="32" xfId="0" applyFont="1" applyFill="1" applyBorder="1" applyAlignment="1">
      <alignment horizontal="left" vertical="top" wrapText="1"/>
    </xf>
    <xf numFmtId="0" fontId="10" fillId="41" borderId="33" xfId="0" applyFont="1" applyFill="1" applyBorder="1" applyAlignment="1">
      <alignment horizontal="left" vertical="top" wrapText="1"/>
    </xf>
    <xf numFmtId="0" fontId="5" fillId="34" borderId="28" xfId="0" applyFont="1" applyFill="1" applyBorder="1" applyAlignment="1">
      <alignment horizontal="left" vertical="center" textRotation="255" wrapText="1"/>
    </xf>
    <xf numFmtId="0" fontId="5" fillId="34" borderId="34" xfId="0" applyFont="1" applyFill="1" applyBorder="1" applyAlignment="1">
      <alignment horizontal="left" vertical="center" textRotation="255" wrapText="1"/>
    </xf>
    <xf numFmtId="0" fontId="5" fillId="34" borderId="27" xfId="0" applyFont="1" applyFill="1" applyBorder="1" applyAlignment="1">
      <alignment horizontal="left" vertical="center" textRotation="255" wrapText="1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6" borderId="35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/>
    </xf>
    <xf numFmtId="0" fontId="1" fillId="34" borderId="16" xfId="0" applyFont="1" applyFill="1" applyBorder="1" applyAlignment="1">
      <alignment horizontal="left" vertical="top"/>
    </xf>
    <xf numFmtId="0" fontId="1" fillId="34" borderId="11" xfId="0" applyFont="1" applyFill="1" applyBorder="1" applyAlignment="1">
      <alignment horizontal="left" vertical="top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36" borderId="37" xfId="0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16" fillId="36" borderId="38" xfId="0" applyFont="1" applyFill="1" applyBorder="1" applyAlignment="1">
      <alignment horizontal="center"/>
    </xf>
    <xf numFmtId="0" fontId="17" fillId="0" borderId="35" xfId="0" applyFont="1" applyBorder="1" applyAlignment="1">
      <alignment/>
    </xf>
    <xf numFmtId="0" fontId="16" fillId="36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39" xfId="0" applyFont="1" applyBorder="1" applyAlignment="1">
      <alignment/>
    </xf>
    <xf numFmtId="0" fontId="4" fillId="42" borderId="23" xfId="0" applyFont="1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11" fillId="41" borderId="15" xfId="0" applyFont="1" applyFill="1" applyBorder="1" applyAlignment="1">
      <alignment vertical="top" wrapText="1"/>
    </xf>
    <xf numFmtId="0" fontId="11" fillId="41" borderId="32" xfId="0" applyFont="1" applyFill="1" applyBorder="1" applyAlignment="1">
      <alignment vertical="top" wrapText="1"/>
    </xf>
    <xf numFmtId="0" fontId="11" fillId="41" borderId="33" xfId="0" applyFont="1" applyFill="1" applyBorder="1" applyAlignment="1">
      <alignment vertical="top" wrapText="1"/>
    </xf>
    <xf numFmtId="0" fontId="16" fillId="36" borderId="40" xfId="0" applyFont="1" applyFill="1" applyBorder="1" applyAlignment="1">
      <alignment horizontal="center"/>
    </xf>
    <xf numFmtId="0" fontId="3" fillId="0" borderId="34" xfId="0" applyFont="1" applyBorder="1" applyAlignment="1">
      <alignment horizontal="left" vertical="center" textRotation="255" wrapText="1"/>
    </xf>
    <xf numFmtId="0" fontId="3" fillId="0" borderId="27" xfId="0" applyFont="1" applyBorder="1" applyAlignment="1">
      <alignment horizontal="left" vertical="center" textRotation="255" wrapText="1"/>
    </xf>
    <xf numFmtId="0" fontId="14" fillId="36" borderId="41" xfId="0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14" fillId="36" borderId="43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40" borderId="23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left"/>
    </xf>
    <xf numFmtId="0" fontId="0" fillId="39" borderId="42" xfId="0" applyFont="1" applyFill="1" applyBorder="1" applyAlignment="1">
      <alignment/>
    </xf>
    <xf numFmtId="175" fontId="12" fillId="43" borderId="32" xfId="0" applyNumberFormat="1" applyFont="1" applyFill="1" applyBorder="1" applyAlignment="1" quotePrefix="1">
      <alignment horizontal="left"/>
    </xf>
    <xf numFmtId="175" fontId="22" fillId="0" borderId="17" xfId="0" applyNumberFormat="1" applyFont="1" applyBorder="1" applyAlignment="1">
      <alignment horizontal="left"/>
    </xf>
    <xf numFmtId="175" fontId="22" fillId="0" borderId="33" xfId="0" applyNumberFormat="1" applyFont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26" fillId="41" borderId="15" xfId="0" applyFont="1" applyFill="1" applyBorder="1" applyAlignment="1">
      <alignment vertical="top" wrapText="1"/>
    </xf>
    <xf numFmtId="0" fontId="26" fillId="41" borderId="32" xfId="0" applyFont="1" applyFill="1" applyBorder="1" applyAlignment="1">
      <alignment vertical="top" wrapText="1"/>
    </xf>
    <xf numFmtId="0" fontId="26" fillId="41" borderId="33" xfId="0" applyFont="1" applyFill="1" applyBorder="1" applyAlignment="1">
      <alignment vertical="top" wrapText="1"/>
    </xf>
    <xf numFmtId="0" fontId="14" fillId="39" borderId="43" xfId="0" applyFont="1" applyFill="1" applyBorder="1" applyAlignment="1">
      <alignment horizontal="left"/>
    </xf>
    <xf numFmtId="0" fontId="16" fillId="39" borderId="16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0" fontId="16" fillId="39" borderId="37" xfId="0" applyFont="1" applyFill="1" applyBorder="1" applyAlignment="1">
      <alignment horizontal="center"/>
    </xf>
    <xf numFmtId="0" fontId="17" fillId="39" borderId="37" xfId="0" applyFont="1" applyFill="1" applyBorder="1" applyAlignment="1">
      <alignment/>
    </xf>
    <xf numFmtId="0" fontId="16" fillId="39" borderId="40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17" fillId="39" borderId="39" xfId="0" applyFont="1" applyFill="1" applyBorder="1" applyAlignment="1">
      <alignment/>
    </xf>
    <xf numFmtId="0" fontId="16" fillId="39" borderId="38" xfId="0" applyFont="1" applyFill="1" applyBorder="1" applyAlignment="1">
      <alignment horizontal="center"/>
    </xf>
    <xf numFmtId="0" fontId="17" fillId="39" borderId="35" xfId="0" applyFont="1" applyFill="1" applyBorder="1" applyAlignment="1">
      <alignment/>
    </xf>
    <xf numFmtId="174" fontId="27" fillId="43" borderId="32" xfId="0" applyNumberFormat="1" applyFont="1" applyFill="1" applyBorder="1" applyAlignment="1" quotePrefix="1">
      <alignment/>
    </xf>
    <xf numFmtId="174" fontId="6" fillId="0" borderId="17" xfId="0" applyNumberFormat="1" applyFont="1" applyBorder="1" applyAlignment="1">
      <alignment/>
    </xf>
    <xf numFmtId="174" fontId="6" fillId="0" borderId="33" xfId="0" applyNumberFormat="1" applyFont="1" applyBorder="1" applyAlignment="1">
      <alignment/>
    </xf>
    <xf numFmtId="0" fontId="30" fillId="41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44" xfId="0" applyFont="1" applyBorder="1" applyAlignment="1">
      <alignment/>
    </xf>
    <xf numFmtId="0" fontId="1" fillId="37" borderId="34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46" xfId="0" applyFont="1" applyBorder="1" applyAlignment="1">
      <alignment/>
    </xf>
    <xf numFmtId="0" fontId="1" fillId="37" borderId="28" xfId="0" applyFont="1" applyFill="1" applyBorder="1" applyAlignment="1">
      <alignment horizontal="center"/>
    </xf>
    <xf numFmtId="0" fontId="18" fillId="41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1" fillId="37" borderId="49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31" fillId="41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3" fillId="38" borderId="22" xfId="0" applyFont="1" applyFill="1" applyBorder="1" applyAlignment="1">
      <alignment horizontal="center"/>
    </xf>
    <xf numFmtId="0" fontId="7" fillId="38" borderId="29" xfId="0" applyFont="1" applyFill="1" applyBorder="1" applyAlignment="1">
      <alignment horizontal="left" vertical="top"/>
    </xf>
    <xf numFmtId="0" fontId="6" fillId="38" borderId="30" xfId="0" applyFont="1" applyFill="1" applyBorder="1" applyAlignment="1">
      <alignment horizontal="left" vertical="top"/>
    </xf>
    <xf numFmtId="0" fontId="7" fillId="38" borderId="29" xfId="0" applyFont="1" applyFill="1" applyBorder="1" applyAlignment="1">
      <alignment vertical="top"/>
    </xf>
    <xf numFmtId="0" fontId="6" fillId="38" borderId="30" xfId="0" applyFont="1" applyFill="1" applyBorder="1" applyAlignment="1">
      <alignment vertical="top"/>
    </xf>
    <xf numFmtId="0" fontId="7" fillId="38" borderId="29" xfId="0" applyFont="1" applyFill="1" applyBorder="1" applyAlignment="1">
      <alignment vertical="top" wrapText="1"/>
    </xf>
    <xf numFmtId="0" fontId="6" fillId="38" borderId="3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zoomScalePageLayoutView="0" workbookViewId="0" topLeftCell="A1">
      <selection activeCell="CN22" sqref="CN22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2" t="s">
        <v>56</v>
      </c>
      <c r="B1" s="123"/>
      <c r="C1" s="129" t="s">
        <v>8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4"/>
      <c r="B2" s="125"/>
      <c r="C2" s="113" t="str">
        <f>+B3</f>
        <v>Alexandra</v>
      </c>
      <c r="D2" s="114"/>
      <c r="E2" s="113" t="str">
        <f>+B4</f>
        <v>BCC</v>
      </c>
      <c r="F2" s="114"/>
      <c r="G2" s="113" t="str">
        <f>+B5</f>
        <v>Black Horse</v>
      </c>
      <c r="H2" s="114"/>
      <c r="I2" s="113" t="str">
        <f>+B6</f>
        <v>Builders</v>
      </c>
      <c r="J2" s="114"/>
      <c r="K2" s="113" t="str">
        <f>+B7</f>
        <v>Chequers</v>
      </c>
      <c r="L2" s="114"/>
      <c r="M2" s="113" t="str">
        <f>+B8</f>
        <v>Players</v>
      </c>
      <c r="N2" s="114"/>
      <c r="O2" s="113" t="str">
        <f>+B9</f>
        <v>Plough</v>
      </c>
      <c r="P2" s="114"/>
      <c r="Q2" s="113" t="str">
        <f>+B10</f>
        <v>SCCC</v>
      </c>
      <c r="R2" s="114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6" t="s">
        <v>7</v>
      </c>
      <c r="B3" s="57" t="s">
        <v>2</v>
      </c>
      <c r="C3" s="7"/>
      <c r="D3" s="7"/>
      <c r="E3" s="6">
        <v>4</v>
      </c>
      <c r="F3" s="3">
        <f aca="true" t="shared" si="0" ref="D3:F10">+IF(E3="","",9-E3)</f>
        <v>5</v>
      </c>
      <c r="G3" s="6">
        <v>7</v>
      </c>
      <c r="H3" s="3">
        <f>+IF(G3="","",9-G3)</f>
        <v>2</v>
      </c>
      <c r="I3" s="6">
        <v>7</v>
      </c>
      <c r="J3" s="3">
        <f>+IF(I3="","",9-I3)</f>
        <v>2</v>
      </c>
      <c r="K3" s="6">
        <v>5</v>
      </c>
      <c r="L3" s="3">
        <f>+IF(K3="","",9-K3)</f>
        <v>4</v>
      </c>
      <c r="M3" s="6">
        <v>4</v>
      </c>
      <c r="N3" s="3">
        <f>+IF(M3="","",9-M3)</f>
        <v>5</v>
      </c>
      <c r="O3" s="6">
        <v>5</v>
      </c>
      <c r="P3" s="3">
        <f aca="true" t="shared" si="1" ref="P3:P8">+IF(O3="","",9-O3)</f>
        <v>4</v>
      </c>
      <c r="Q3" s="6">
        <v>4</v>
      </c>
      <c r="R3" s="3">
        <f aca="true" t="shared" si="2" ref="R3:R9">+IF(Q3="","",9-Q3)</f>
        <v>5</v>
      </c>
      <c r="S3" s="11"/>
      <c r="T3" s="11"/>
      <c r="U3" s="11"/>
      <c r="V3" s="49" t="str">
        <f aca="true" t="shared" si="3" ref="V3:V10">+B3</f>
        <v>Alexandra</v>
      </c>
      <c r="W3" s="41">
        <f aca="true" t="shared" si="4" ref="W3:W10">COUNTIF($BS$3:$CH$10,V3)</f>
        <v>14</v>
      </c>
      <c r="X3" s="41">
        <f aca="true" t="shared" si="5" ref="X3:X10">COUNTIF($BA$3:$BO$10,V3)</f>
        <v>10</v>
      </c>
      <c r="Y3" s="41">
        <f aca="true" t="shared" si="6" ref="Y3:Y10">+W3-X3</f>
        <v>4</v>
      </c>
      <c r="Z3" s="41">
        <f aca="true" t="shared" si="7" ref="Z3:Z10">+X3*2</f>
        <v>20</v>
      </c>
      <c r="AA3" s="52">
        <f>+(C3+E3+G3+I3+K3+M3+O3+Q3)+SUM(D3:D10)</f>
        <v>73</v>
      </c>
      <c r="AB3" s="53">
        <f aca="true" t="shared" si="8" ref="AB3:AB10">+Z3+AA3</f>
        <v>93</v>
      </c>
      <c r="AC3" s="12">
        <f>+AB3+X3/100+0.0001</f>
        <v>93.1001</v>
      </c>
      <c r="AD3">
        <f aca="true" t="shared" si="9" ref="AD3:AD10">RANK(AC3,$AC$3:$AC$10,0)</f>
        <v>1</v>
      </c>
      <c r="AH3" s="41" t="str">
        <f>+IF(C3&gt;4,$B3,C$2)</f>
        <v>Alexandra</v>
      </c>
      <c r="AI3" s="41"/>
      <c r="AJ3" s="41" t="str">
        <f aca="true" t="shared" si="10" ref="AJ3:AJ10">+IF(E3&gt;4,$B3,E$2)</f>
        <v>BCC</v>
      </c>
      <c r="AK3" s="41"/>
      <c r="AL3" s="41" t="str">
        <f>+IF(G3&gt;4,$B3,G$2)</f>
        <v>Alexandra</v>
      </c>
      <c r="AM3" s="41"/>
      <c r="AN3" s="41" t="str">
        <f>+IF(I3&gt;4,$B3,I$2)</f>
        <v>Alexandra</v>
      </c>
      <c r="AO3" s="41"/>
      <c r="AP3" s="41" t="str">
        <f>+IF(K3&gt;4,$B3,K$2)</f>
        <v>Alexandra</v>
      </c>
      <c r="AQ3" s="41"/>
      <c r="AR3" s="41" t="str">
        <f>+IF(M3&gt;4,$B3,M$2)</f>
        <v>Players</v>
      </c>
      <c r="AS3" s="41"/>
      <c r="AT3" s="41" t="str">
        <f>+IF(O3&gt;4,$B3,O$2)</f>
        <v>Alexandra</v>
      </c>
      <c r="AU3" s="41"/>
      <c r="AV3" s="41" t="str">
        <f>+IF(Q3&gt;4,$B3,Q$2)</f>
        <v>SCCC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BCC</v>
      </c>
      <c r="BD3" s="41"/>
      <c r="BE3" s="41" t="str">
        <f aca="true" t="shared" si="11" ref="BE3:BE10">IF(G3="","",AL3)</f>
        <v>Alexandra</v>
      </c>
      <c r="BF3" s="41"/>
      <c r="BG3" s="41" t="str">
        <f aca="true" t="shared" si="12" ref="BG3:BG10">IF(I3="","",AN3)</f>
        <v>Alexandra</v>
      </c>
      <c r="BH3" s="41"/>
      <c r="BI3" s="41" t="str">
        <f aca="true" t="shared" si="13" ref="BI3:BI10">IF(K3="","",AP3)</f>
        <v>Alexandra</v>
      </c>
      <c r="BJ3" s="41"/>
      <c r="BK3" s="41" t="str">
        <f aca="true" t="shared" si="14" ref="BK3:BK10">IF(M3="","",AR3)</f>
        <v>Players</v>
      </c>
      <c r="BL3" s="41"/>
      <c r="BM3" s="41" t="str">
        <f aca="true" t="shared" si="15" ref="BM3:BM10">IF(O3="","",AT3)</f>
        <v>Alexandra</v>
      </c>
      <c r="BN3" s="41"/>
      <c r="BO3" s="41" t="str">
        <f aca="true" t="shared" si="16" ref="BO3:BO10">IF(Q3="","",AV3)</f>
        <v>SCCC</v>
      </c>
      <c r="BQ3" s="9"/>
      <c r="BS3" s="41">
        <f>+IF(C3="","",$B3)</f>
      </c>
      <c r="BT3" s="41">
        <f>+IF(D3="","",$C$2)</f>
      </c>
      <c r="BU3" s="41" t="str">
        <f>+IF(E3="","",$B3)</f>
        <v>Alexandra</v>
      </c>
      <c r="BV3" s="41" t="str">
        <f>+IF(F3="","",$E$2)</f>
        <v>BCC</v>
      </c>
      <c r="BW3" s="41" t="str">
        <f>+IF(G3="","",$B3)</f>
        <v>Alexandra</v>
      </c>
      <c r="BX3" s="41" t="str">
        <f>+IF(H3="","",$G$2)</f>
        <v>Black Horse</v>
      </c>
      <c r="BY3" s="41" t="str">
        <f>+IF(I3="","",$B3)</f>
        <v>Alexandra</v>
      </c>
      <c r="BZ3" s="41" t="str">
        <f>+IF(J3="","",$I$2)</f>
        <v>Builders</v>
      </c>
      <c r="CA3" s="41" t="str">
        <f>+IF(K3="","",$B3)</f>
        <v>Alexandra</v>
      </c>
      <c r="CB3" s="41" t="str">
        <f>+IF(L3="","",$K$2)</f>
        <v>Chequers</v>
      </c>
      <c r="CC3" s="41" t="str">
        <f>+IF(M3="","",$B3)</f>
        <v>Alexandra</v>
      </c>
      <c r="CD3" s="41" t="str">
        <f>+IF(N3="","",$M$2)</f>
        <v>Players</v>
      </c>
      <c r="CE3" s="41" t="str">
        <f>+IF(O3="","",$B3)</f>
        <v>Alexandra</v>
      </c>
      <c r="CF3" s="41" t="str">
        <f>+IF(P3="","",$O$2)</f>
        <v>Plough</v>
      </c>
      <c r="CG3" s="41" t="str">
        <f aca="true" t="shared" si="17" ref="CG3:CG10">+IF(Q3="","",$B3)</f>
        <v>Alexandra</v>
      </c>
      <c r="CH3" s="41" t="str">
        <f>+IF(R3="","",$Q$2)</f>
        <v>SCCC</v>
      </c>
    </row>
    <row r="4" spans="1:90" ht="19.5" customHeight="1" thickBot="1">
      <c r="A4" s="127"/>
      <c r="B4" s="57" t="s">
        <v>46</v>
      </c>
      <c r="C4" s="6">
        <v>3</v>
      </c>
      <c r="D4" s="3">
        <f t="shared" si="0"/>
        <v>6</v>
      </c>
      <c r="E4" s="7"/>
      <c r="F4" s="7"/>
      <c r="G4" s="6">
        <v>4</v>
      </c>
      <c r="H4" s="3">
        <f>+IF(G4="","",9-G4)</f>
        <v>5</v>
      </c>
      <c r="I4" s="6">
        <v>6</v>
      </c>
      <c r="J4" s="3">
        <f>+IF(I4="","",9-I4)</f>
        <v>3</v>
      </c>
      <c r="K4" s="6">
        <v>3</v>
      </c>
      <c r="L4" s="3">
        <f>+IF(K4="","",9-K4)</f>
        <v>6</v>
      </c>
      <c r="M4" s="6">
        <v>5</v>
      </c>
      <c r="N4" s="3">
        <f>+IF(M4="","",9-M4)</f>
        <v>4</v>
      </c>
      <c r="O4" s="6">
        <v>4</v>
      </c>
      <c r="P4" s="3">
        <f t="shared" si="1"/>
        <v>5</v>
      </c>
      <c r="Q4" s="6">
        <v>3</v>
      </c>
      <c r="R4" s="3">
        <f t="shared" si="2"/>
        <v>6</v>
      </c>
      <c r="S4" s="11"/>
      <c r="T4" s="11"/>
      <c r="U4" s="11"/>
      <c r="V4" s="49" t="str">
        <f t="shared" si="3"/>
        <v>BCC</v>
      </c>
      <c r="W4" s="41">
        <f t="shared" si="4"/>
        <v>14</v>
      </c>
      <c r="X4" s="41">
        <f t="shared" si="5"/>
        <v>6</v>
      </c>
      <c r="Y4" s="41">
        <f t="shared" si="6"/>
        <v>8</v>
      </c>
      <c r="Z4" s="41">
        <f t="shared" si="7"/>
        <v>12</v>
      </c>
      <c r="AA4" s="52">
        <f>+(C4+E4+G4+I4+K4+M4+O4+Q4)+SUM(F3:F10)</f>
        <v>60</v>
      </c>
      <c r="AB4" s="53">
        <f t="shared" si="8"/>
        <v>72</v>
      </c>
      <c r="AC4" s="12">
        <f>+AB4+X4/100+0.0002</f>
        <v>72.06020000000001</v>
      </c>
      <c r="AD4">
        <f t="shared" si="9"/>
        <v>6</v>
      </c>
      <c r="AH4" s="41" t="str">
        <f aca="true" t="shared" si="18" ref="AH4:AH10">+IF(C4&gt;4,$B4,C$2)</f>
        <v>Alexandra</v>
      </c>
      <c r="AI4" s="41"/>
      <c r="AJ4" s="41" t="str">
        <f t="shared" si="10"/>
        <v>BCC</v>
      </c>
      <c r="AK4" s="41"/>
      <c r="AL4" s="41" t="str">
        <f aca="true" t="shared" si="19" ref="AL4:AL10">+IF(G4&gt;4,$B4,G$2)</f>
        <v>Black Horse</v>
      </c>
      <c r="AM4" s="41"/>
      <c r="AN4" s="41" t="str">
        <f aca="true" t="shared" si="20" ref="AN4:AN10">+IF(I4&gt;4,$B4,I$2)</f>
        <v>BCC</v>
      </c>
      <c r="AO4" s="41"/>
      <c r="AP4" s="41" t="str">
        <f aca="true" t="shared" si="21" ref="AP4:AP10">+IF(K4&gt;4,$B4,K$2)</f>
        <v>Chequers</v>
      </c>
      <c r="AQ4" s="41"/>
      <c r="AR4" s="41" t="str">
        <f aca="true" t="shared" si="22" ref="AR4:AR10">+IF(M4&gt;4,$B4,M$2)</f>
        <v>BCC</v>
      </c>
      <c r="AS4" s="41"/>
      <c r="AT4" s="41" t="str">
        <f aca="true" t="shared" si="23" ref="AT4:AT10">+IF(O4&gt;4,$B4,O$2)</f>
        <v>Plough</v>
      </c>
      <c r="AU4" s="41"/>
      <c r="AV4" s="41" t="str">
        <f aca="true" t="shared" si="24" ref="AV4:AV10">+IF(Q4&gt;4,$B4,Q$2)</f>
        <v>SCCC</v>
      </c>
      <c r="AW4" s="9"/>
      <c r="AX4" s="9"/>
      <c r="AY4" s="9"/>
      <c r="AZ4" s="9"/>
      <c r="BA4" s="41" t="str">
        <f aca="true" t="shared" si="25" ref="BA4:BA10">IF(C4="","",AH4)</f>
        <v>Alexandra</v>
      </c>
      <c r="BB4" s="41"/>
      <c r="BC4" s="41">
        <f aca="true" t="shared" si="26" ref="BC4:BC10">IF(E4="","",AJ4)</f>
      </c>
      <c r="BD4" s="41"/>
      <c r="BE4" s="41" t="str">
        <f t="shared" si="11"/>
        <v>Black Horse</v>
      </c>
      <c r="BF4" s="41"/>
      <c r="BG4" s="41" t="str">
        <f t="shared" si="12"/>
        <v>BCC</v>
      </c>
      <c r="BH4" s="41"/>
      <c r="BI4" s="41" t="str">
        <f t="shared" si="13"/>
        <v>Chequers</v>
      </c>
      <c r="BJ4" s="41"/>
      <c r="BK4" s="41" t="str">
        <f t="shared" si="14"/>
        <v>BCC</v>
      </c>
      <c r="BL4" s="41"/>
      <c r="BM4" s="41" t="str">
        <f t="shared" si="15"/>
        <v>Plough</v>
      </c>
      <c r="BN4" s="41"/>
      <c r="BO4" s="41" t="str">
        <f t="shared" si="16"/>
        <v>SCCC</v>
      </c>
      <c r="BQ4" s="9"/>
      <c r="BS4" s="41" t="str">
        <f aca="true" t="shared" si="27" ref="BS4:BS10">+IF(C4="","",$B4)</f>
        <v>BCC</v>
      </c>
      <c r="BT4" s="41" t="str">
        <f aca="true" t="shared" si="28" ref="BT4:BT10">+IF(D4="","",$C$2)</f>
        <v>Alexandra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BCC</v>
      </c>
      <c r="BX4" s="41" t="str">
        <f aca="true" t="shared" si="32" ref="BX4:BX10">+IF(H4="","",$G$2)</f>
        <v>Black Horse</v>
      </c>
      <c r="BY4" s="41" t="str">
        <f aca="true" t="shared" si="33" ref="BY4:BY10">+IF(I4="","",$B4)</f>
        <v>BCC</v>
      </c>
      <c r="BZ4" s="41" t="str">
        <f aca="true" t="shared" si="34" ref="BZ4:BZ10">+IF(J4="","",$I$2)</f>
        <v>Builders</v>
      </c>
      <c r="CA4" s="41" t="str">
        <f aca="true" t="shared" si="35" ref="CA4:CA10">+IF(K4="","",$B4)</f>
        <v>BCC</v>
      </c>
      <c r="CB4" s="41" t="str">
        <f aca="true" t="shared" si="36" ref="CB4:CB10">+IF(L4="","",$K$2)</f>
        <v>Chequers</v>
      </c>
      <c r="CC4" s="41" t="str">
        <f aca="true" t="shared" si="37" ref="CC4:CC10">+IF(M4="","",$B4)</f>
        <v>BCC</v>
      </c>
      <c r="CD4" s="41" t="str">
        <f aca="true" t="shared" si="38" ref="CD4:CD10">+IF(N4="","",$M$2)</f>
        <v>Players</v>
      </c>
      <c r="CE4" s="41" t="str">
        <f aca="true" t="shared" si="39" ref="CE4:CE10">+IF(O4="","",$B4)</f>
        <v>BCC</v>
      </c>
      <c r="CF4" s="41" t="str">
        <f aca="true" t="shared" si="40" ref="CF4:CF10">+IF(P4="","",$O$2)</f>
        <v>Plough</v>
      </c>
      <c r="CG4" s="41" t="str">
        <f t="shared" si="17"/>
        <v>BCC</v>
      </c>
      <c r="CH4" s="41" t="str">
        <f aca="true" t="shared" si="41" ref="CH4:CH10">+IF(R4="","",$Q$2)</f>
        <v>SCCC</v>
      </c>
      <c r="CL4" s="91"/>
    </row>
    <row r="5" spans="1:90" ht="19.5" customHeight="1" thickBot="1">
      <c r="A5" s="127"/>
      <c r="B5" s="57" t="s">
        <v>4</v>
      </c>
      <c r="C5" s="6">
        <v>3</v>
      </c>
      <c r="D5" s="3">
        <f t="shared" si="0"/>
        <v>6</v>
      </c>
      <c r="E5" s="6">
        <v>5</v>
      </c>
      <c r="F5" s="3">
        <f t="shared" si="0"/>
        <v>4</v>
      </c>
      <c r="G5" s="7"/>
      <c r="H5" s="7"/>
      <c r="I5" s="6">
        <v>4</v>
      </c>
      <c r="J5" s="3">
        <f>+IF(I5="","",9-I5)</f>
        <v>5</v>
      </c>
      <c r="K5" s="6">
        <v>5</v>
      </c>
      <c r="L5" s="3">
        <f>+IF(K5="","",9-K5)</f>
        <v>4</v>
      </c>
      <c r="M5" s="6">
        <v>5</v>
      </c>
      <c r="N5" s="3">
        <f>+IF(M5="","",9-M5)</f>
        <v>4</v>
      </c>
      <c r="O5" s="6">
        <v>6</v>
      </c>
      <c r="P5" s="3">
        <f t="shared" si="1"/>
        <v>3</v>
      </c>
      <c r="Q5" s="6">
        <v>4</v>
      </c>
      <c r="R5" s="3">
        <f t="shared" si="2"/>
        <v>5</v>
      </c>
      <c r="S5" s="11"/>
      <c r="T5" s="11"/>
      <c r="U5" s="11"/>
      <c r="V5" s="49" t="str">
        <f t="shared" si="3"/>
        <v>Black Horse</v>
      </c>
      <c r="W5" s="41">
        <f t="shared" si="4"/>
        <v>14</v>
      </c>
      <c r="X5" s="41">
        <f t="shared" si="5"/>
        <v>7</v>
      </c>
      <c r="Y5" s="41">
        <f t="shared" si="6"/>
        <v>7</v>
      </c>
      <c r="Z5" s="41">
        <f t="shared" si="7"/>
        <v>14</v>
      </c>
      <c r="AA5" s="52">
        <f>+(C5+E5+G5+I5+K5+M5+O5+Q5)+SUM(H3:H10)</f>
        <v>60</v>
      </c>
      <c r="AB5" s="53">
        <f t="shared" si="8"/>
        <v>74</v>
      </c>
      <c r="AC5" s="12">
        <f>+AB5+X5/100+0.0003</f>
        <v>74.07029999999999</v>
      </c>
      <c r="AD5">
        <f t="shared" si="9"/>
        <v>5</v>
      </c>
      <c r="AH5" s="41" t="str">
        <f t="shared" si="18"/>
        <v>Alexandra</v>
      </c>
      <c r="AI5" s="41"/>
      <c r="AJ5" s="41" t="str">
        <f t="shared" si="10"/>
        <v>Black Horse</v>
      </c>
      <c r="AK5" s="41"/>
      <c r="AL5" s="41" t="str">
        <f t="shared" si="19"/>
        <v>Black Horse</v>
      </c>
      <c r="AM5" s="41"/>
      <c r="AN5" s="41" t="str">
        <f t="shared" si="20"/>
        <v>Builders</v>
      </c>
      <c r="AO5" s="41"/>
      <c r="AP5" s="41" t="str">
        <f t="shared" si="21"/>
        <v>Black Horse</v>
      </c>
      <c r="AQ5" s="41"/>
      <c r="AR5" s="41" t="str">
        <f t="shared" si="22"/>
        <v>Black Horse</v>
      </c>
      <c r="AS5" s="41"/>
      <c r="AT5" s="41" t="str">
        <f t="shared" si="23"/>
        <v>Black Horse</v>
      </c>
      <c r="AU5" s="41"/>
      <c r="AV5" s="41" t="str">
        <f t="shared" si="24"/>
        <v>SCCC</v>
      </c>
      <c r="AW5" s="9"/>
      <c r="AX5" s="9"/>
      <c r="AY5" s="9"/>
      <c r="AZ5" s="9"/>
      <c r="BA5" s="41" t="str">
        <f t="shared" si="25"/>
        <v>Alexandra</v>
      </c>
      <c r="BB5" s="41"/>
      <c r="BC5" s="41" t="str">
        <f t="shared" si="26"/>
        <v>Black Horse</v>
      </c>
      <c r="BD5" s="41"/>
      <c r="BE5" s="41">
        <f t="shared" si="11"/>
      </c>
      <c r="BF5" s="41"/>
      <c r="BG5" s="41" t="str">
        <f t="shared" si="12"/>
        <v>Builders</v>
      </c>
      <c r="BH5" s="41"/>
      <c r="BI5" s="41" t="str">
        <f t="shared" si="13"/>
        <v>Black Horse</v>
      </c>
      <c r="BJ5" s="41"/>
      <c r="BK5" s="41" t="str">
        <f t="shared" si="14"/>
        <v>Black Horse</v>
      </c>
      <c r="BL5" s="41"/>
      <c r="BM5" s="41" t="str">
        <f t="shared" si="15"/>
        <v>Black Horse</v>
      </c>
      <c r="BN5" s="41"/>
      <c r="BO5" s="41" t="str">
        <f t="shared" si="16"/>
        <v>SCCC</v>
      </c>
      <c r="BQ5" s="9"/>
      <c r="BS5" s="41" t="str">
        <f t="shared" si="27"/>
        <v>Black Horse</v>
      </c>
      <c r="BT5" s="41" t="str">
        <f t="shared" si="28"/>
        <v>Alexandra</v>
      </c>
      <c r="BU5" s="41" t="str">
        <f t="shared" si="29"/>
        <v>Black Horse</v>
      </c>
      <c r="BV5" s="41" t="str">
        <f t="shared" si="30"/>
        <v>BCC</v>
      </c>
      <c r="BW5" s="41">
        <f t="shared" si="31"/>
      </c>
      <c r="BX5" s="41">
        <f t="shared" si="32"/>
      </c>
      <c r="BY5" s="41" t="str">
        <f t="shared" si="33"/>
        <v>Black Horse</v>
      </c>
      <c r="BZ5" s="41" t="str">
        <f t="shared" si="34"/>
        <v>Builders</v>
      </c>
      <c r="CA5" s="41" t="str">
        <f t="shared" si="35"/>
        <v>Black Horse</v>
      </c>
      <c r="CB5" s="41" t="str">
        <f t="shared" si="36"/>
        <v>Chequers</v>
      </c>
      <c r="CC5" s="41" t="str">
        <f t="shared" si="37"/>
        <v>Black Horse</v>
      </c>
      <c r="CD5" s="41" t="str">
        <f t="shared" si="38"/>
        <v>Players</v>
      </c>
      <c r="CE5" s="41" t="str">
        <f t="shared" si="39"/>
        <v>Black Horse</v>
      </c>
      <c r="CF5" s="41" t="str">
        <f t="shared" si="40"/>
        <v>Plough</v>
      </c>
      <c r="CG5" s="41" t="str">
        <f t="shared" si="17"/>
        <v>Black Horse</v>
      </c>
      <c r="CH5" s="41" t="str">
        <f t="shared" si="41"/>
        <v>SCCC</v>
      </c>
      <c r="CL5" s="91"/>
    </row>
    <row r="6" spans="1:90" ht="19.5" customHeight="1" thickBot="1">
      <c r="A6" s="127"/>
      <c r="B6" s="57" t="s">
        <v>6</v>
      </c>
      <c r="C6" s="6">
        <v>4</v>
      </c>
      <c r="D6" s="3">
        <f t="shared" si="0"/>
        <v>5</v>
      </c>
      <c r="E6" s="6">
        <v>6</v>
      </c>
      <c r="F6" s="3">
        <f t="shared" si="0"/>
        <v>3</v>
      </c>
      <c r="G6" s="6">
        <v>4</v>
      </c>
      <c r="H6" s="3">
        <f>+IF(G6="","",9-G6)</f>
        <v>5</v>
      </c>
      <c r="I6" s="7"/>
      <c r="J6" s="7"/>
      <c r="K6" s="6">
        <v>4</v>
      </c>
      <c r="L6" s="3">
        <f>+IF(K6="","",9-K6)</f>
        <v>5</v>
      </c>
      <c r="M6" s="6">
        <v>3</v>
      </c>
      <c r="N6" s="3">
        <f>+IF(M6="","",9-M6)</f>
        <v>6</v>
      </c>
      <c r="O6" s="6">
        <v>5</v>
      </c>
      <c r="P6" s="3">
        <f t="shared" si="1"/>
        <v>4</v>
      </c>
      <c r="Q6" s="6">
        <v>3</v>
      </c>
      <c r="R6" s="3">
        <f t="shared" si="2"/>
        <v>6</v>
      </c>
      <c r="S6" s="11"/>
      <c r="T6" s="11"/>
      <c r="U6" s="11"/>
      <c r="V6" s="49" t="str">
        <f t="shared" si="3"/>
        <v>Builders</v>
      </c>
      <c r="W6" s="41">
        <f t="shared" si="4"/>
        <v>14</v>
      </c>
      <c r="X6" s="41">
        <f t="shared" si="5"/>
        <v>4</v>
      </c>
      <c r="Y6" s="41">
        <f t="shared" si="6"/>
        <v>10</v>
      </c>
      <c r="Z6" s="41">
        <f t="shared" si="7"/>
        <v>8</v>
      </c>
      <c r="AA6" s="52">
        <f>+(C6+E6+G6+I6+K6+M6+O6+Q6)+SUM(J3:J10)</f>
        <v>54</v>
      </c>
      <c r="AB6" s="53">
        <f t="shared" si="8"/>
        <v>62</v>
      </c>
      <c r="AC6" s="12">
        <f>+AB6+X6/100+0.0004</f>
        <v>62.0404</v>
      </c>
      <c r="AD6">
        <f t="shared" si="9"/>
        <v>8</v>
      </c>
      <c r="AH6" s="41" t="str">
        <f t="shared" si="18"/>
        <v>Alexandra</v>
      </c>
      <c r="AI6" s="41"/>
      <c r="AJ6" s="41" t="str">
        <f t="shared" si="10"/>
        <v>Builders</v>
      </c>
      <c r="AK6" s="41"/>
      <c r="AL6" s="41" t="str">
        <f t="shared" si="19"/>
        <v>Black Horse</v>
      </c>
      <c r="AM6" s="41"/>
      <c r="AN6" s="41" t="str">
        <f t="shared" si="20"/>
        <v>Builders</v>
      </c>
      <c r="AO6" s="41"/>
      <c r="AP6" s="41" t="str">
        <f t="shared" si="21"/>
        <v>Chequers</v>
      </c>
      <c r="AQ6" s="41"/>
      <c r="AR6" s="41" t="str">
        <f t="shared" si="22"/>
        <v>Players</v>
      </c>
      <c r="AS6" s="41"/>
      <c r="AT6" s="41" t="str">
        <f t="shared" si="23"/>
        <v>Builders</v>
      </c>
      <c r="AU6" s="41"/>
      <c r="AV6" s="41" t="str">
        <f t="shared" si="24"/>
        <v>SCCC</v>
      </c>
      <c r="AW6" s="9"/>
      <c r="AX6" s="9"/>
      <c r="AY6" s="9"/>
      <c r="AZ6" s="9"/>
      <c r="BA6" s="41" t="str">
        <f t="shared" si="25"/>
        <v>Alexandra</v>
      </c>
      <c r="BB6" s="41"/>
      <c r="BC6" s="41" t="str">
        <f t="shared" si="26"/>
        <v>Builders</v>
      </c>
      <c r="BD6" s="41"/>
      <c r="BE6" s="41" t="str">
        <f t="shared" si="11"/>
        <v>Black Horse</v>
      </c>
      <c r="BF6" s="41"/>
      <c r="BG6" s="41">
        <f t="shared" si="12"/>
      </c>
      <c r="BH6" s="41"/>
      <c r="BI6" s="41" t="str">
        <f t="shared" si="13"/>
        <v>Chequers</v>
      </c>
      <c r="BJ6" s="41"/>
      <c r="BK6" s="41" t="str">
        <f t="shared" si="14"/>
        <v>Players</v>
      </c>
      <c r="BL6" s="41"/>
      <c r="BM6" s="41" t="str">
        <f t="shared" si="15"/>
        <v>Builders</v>
      </c>
      <c r="BN6" s="41"/>
      <c r="BO6" s="41" t="str">
        <f t="shared" si="16"/>
        <v>SCCC</v>
      </c>
      <c r="BQ6" s="9"/>
      <c r="BS6" s="41" t="str">
        <f t="shared" si="27"/>
        <v>Builders</v>
      </c>
      <c r="BT6" s="41" t="str">
        <f t="shared" si="28"/>
        <v>Alexandra</v>
      </c>
      <c r="BU6" s="41" t="str">
        <f t="shared" si="29"/>
        <v>Builders</v>
      </c>
      <c r="BV6" s="41" t="str">
        <f t="shared" si="30"/>
        <v>BCC</v>
      </c>
      <c r="BW6" s="41" t="str">
        <f t="shared" si="31"/>
        <v>Builders</v>
      </c>
      <c r="BX6" s="41" t="str">
        <f t="shared" si="32"/>
        <v>Black Horse</v>
      </c>
      <c r="BY6" s="41">
        <f t="shared" si="33"/>
      </c>
      <c r="BZ6" s="41">
        <f t="shared" si="34"/>
      </c>
      <c r="CA6" s="41" t="str">
        <f t="shared" si="35"/>
        <v>Builders</v>
      </c>
      <c r="CB6" s="41" t="str">
        <f t="shared" si="36"/>
        <v>Chequers</v>
      </c>
      <c r="CC6" s="41" t="str">
        <f t="shared" si="37"/>
        <v>Builders</v>
      </c>
      <c r="CD6" s="41" t="str">
        <f t="shared" si="38"/>
        <v>Players</v>
      </c>
      <c r="CE6" s="41" t="str">
        <f t="shared" si="39"/>
        <v>Builders</v>
      </c>
      <c r="CF6" s="41" t="str">
        <f t="shared" si="40"/>
        <v>Plough</v>
      </c>
      <c r="CG6" s="41" t="str">
        <f t="shared" si="17"/>
        <v>Builders</v>
      </c>
      <c r="CH6" s="41" t="str">
        <f t="shared" si="41"/>
        <v>SCCC</v>
      </c>
      <c r="CL6" s="91"/>
    </row>
    <row r="7" spans="1:90" ht="19.5" customHeight="1" thickBot="1">
      <c r="A7" s="127"/>
      <c r="B7" s="57" t="s">
        <v>3</v>
      </c>
      <c r="C7" s="6">
        <v>4</v>
      </c>
      <c r="D7" s="3">
        <f t="shared" si="0"/>
        <v>5</v>
      </c>
      <c r="E7" s="6">
        <v>3</v>
      </c>
      <c r="F7" s="3">
        <f t="shared" si="0"/>
        <v>6</v>
      </c>
      <c r="G7" s="6">
        <v>6</v>
      </c>
      <c r="H7" s="3">
        <f>+IF(G7="","",9-G7)</f>
        <v>3</v>
      </c>
      <c r="I7" s="6">
        <v>6</v>
      </c>
      <c r="J7" s="3">
        <f>+IF(I7="","",9-I7)</f>
        <v>3</v>
      </c>
      <c r="K7" s="39"/>
      <c r="L7" s="34"/>
      <c r="M7" s="6">
        <v>2</v>
      </c>
      <c r="N7" s="3">
        <f>+IF(M7="","",9-M7)</f>
        <v>7</v>
      </c>
      <c r="O7" s="6">
        <v>4</v>
      </c>
      <c r="P7" s="3">
        <f t="shared" si="1"/>
        <v>5</v>
      </c>
      <c r="Q7" s="6">
        <v>4</v>
      </c>
      <c r="R7" s="3">
        <f t="shared" si="2"/>
        <v>5</v>
      </c>
      <c r="S7" s="11"/>
      <c r="T7" s="11"/>
      <c r="U7" s="11"/>
      <c r="V7" s="49" t="str">
        <f t="shared" si="3"/>
        <v>Chequers</v>
      </c>
      <c r="W7" s="41">
        <f t="shared" si="4"/>
        <v>14</v>
      </c>
      <c r="X7" s="41">
        <f t="shared" si="5"/>
        <v>5</v>
      </c>
      <c r="Y7" s="41">
        <f t="shared" si="6"/>
        <v>9</v>
      </c>
      <c r="Z7" s="41">
        <f t="shared" si="7"/>
        <v>10</v>
      </c>
      <c r="AA7" s="52">
        <f>+(C7+E7+G7+I7+K7+M7+O7+Q7)+SUM(L3:L10)</f>
        <v>58</v>
      </c>
      <c r="AB7" s="53">
        <f t="shared" si="8"/>
        <v>68</v>
      </c>
      <c r="AC7" s="12">
        <f>+AB7+X7/100+0.0005</f>
        <v>68.0505</v>
      </c>
      <c r="AD7">
        <f t="shared" si="9"/>
        <v>7</v>
      </c>
      <c r="AH7" s="41" t="str">
        <f t="shared" si="18"/>
        <v>Alexandra</v>
      </c>
      <c r="AI7" s="41"/>
      <c r="AJ7" s="41" t="str">
        <f t="shared" si="10"/>
        <v>BCC</v>
      </c>
      <c r="AK7" s="41"/>
      <c r="AL7" s="41" t="str">
        <f t="shared" si="19"/>
        <v>Chequers</v>
      </c>
      <c r="AM7" s="41"/>
      <c r="AN7" s="41" t="str">
        <f t="shared" si="20"/>
        <v>Chequers</v>
      </c>
      <c r="AO7" s="41"/>
      <c r="AP7" s="41" t="str">
        <f t="shared" si="21"/>
        <v>Chequers</v>
      </c>
      <c r="AQ7" s="41"/>
      <c r="AR7" s="41" t="str">
        <f t="shared" si="22"/>
        <v>Players</v>
      </c>
      <c r="AS7" s="41"/>
      <c r="AT7" s="41" t="str">
        <f t="shared" si="23"/>
        <v>Plough</v>
      </c>
      <c r="AU7" s="41"/>
      <c r="AV7" s="41" t="str">
        <f t="shared" si="24"/>
        <v>SCCC</v>
      </c>
      <c r="AW7" s="9"/>
      <c r="AX7" s="9"/>
      <c r="AY7" s="9"/>
      <c r="AZ7" s="9"/>
      <c r="BA7" s="41" t="str">
        <f t="shared" si="25"/>
        <v>Alexandra</v>
      </c>
      <c r="BB7" s="41"/>
      <c r="BC7" s="41" t="str">
        <f t="shared" si="26"/>
        <v>BCC</v>
      </c>
      <c r="BD7" s="41"/>
      <c r="BE7" s="41" t="str">
        <f t="shared" si="11"/>
        <v>Chequers</v>
      </c>
      <c r="BF7" s="41"/>
      <c r="BG7" s="41" t="str">
        <f t="shared" si="12"/>
        <v>Chequers</v>
      </c>
      <c r="BH7" s="41"/>
      <c r="BI7" s="41">
        <f t="shared" si="13"/>
      </c>
      <c r="BJ7" s="41"/>
      <c r="BK7" s="41" t="str">
        <f t="shared" si="14"/>
        <v>Players</v>
      </c>
      <c r="BL7" s="41"/>
      <c r="BM7" s="41" t="str">
        <f t="shared" si="15"/>
        <v>Plough</v>
      </c>
      <c r="BN7" s="41"/>
      <c r="BO7" s="41" t="str">
        <f t="shared" si="16"/>
        <v>SCCC</v>
      </c>
      <c r="BQ7" s="9"/>
      <c r="BS7" s="41" t="str">
        <f t="shared" si="27"/>
        <v>Chequers</v>
      </c>
      <c r="BT7" s="41" t="str">
        <f t="shared" si="28"/>
        <v>Alexandra</v>
      </c>
      <c r="BU7" s="41" t="str">
        <f t="shared" si="29"/>
        <v>Chequers</v>
      </c>
      <c r="BV7" s="41" t="str">
        <f t="shared" si="30"/>
        <v>BCC</v>
      </c>
      <c r="BW7" s="41" t="str">
        <f t="shared" si="31"/>
        <v>Chequers</v>
      </c>
      <c r="BX7" s="41" t="str">
        <f t="shared" si="32"/>
        <v>Black Horse</v>
      </c>
      <c r="BY7" s="41" t="str">
        <f t="shared" si="33"/>
        <v>Chequers</v>
      </c>
      <c r="BZ7" s="41" t="str">
        <f t="shared" si="34"/>
        <v>Builders</v>
      </c>
      <c r="CA7" s="41">
        <f t="shared" si="35"/>
      </c>
      <c r="CB7" s="41">
        <f t="shared" si="36"/>
      </c>
      <c r="CC7" s="41" t="str">
        <f t="shared" si="37"/>
        <v>Chequers</v>
      </c>
      <c r="CD7" s="41" t="str">
        <f t="shared" si="38"/>
        <v>Players</v>
      </c>
      <c r="CE7" s="41" t="str">
        <f t="shared" si="39"/>
        <v>Chequers</v>
      </c>
      <c r="CF7" s="41" t="str">
        <f t="shared" si="40"/>
        <v>Plough</v>
      </c>
      <c r="CG7" s="41" t="str">
        <f t="shared" si="17"/>
        <v>Chequers</v>
      </c>
      <c r="CH7" s="41" t="str">
        <f t="shared" si="41"/>
        <v>SCCC</v>
      </c>
      <c r="CL7" s="91"/>
    </row>
    <row r="8" spans="1:86" ht="19.5" customHeight="1" thickBot="1">
      <c r="A8" s="127"/>
      <c r="B8" s="57" t="s">
        <v>0</v>
      </c>
      <c r="C8" s="6">
        <v>3</v>
      </c>
      <c r="D8" s="3">
        <f t="shared" si="0"/>
        <v>6</v>
      </c>
      <c r="E8" s="6">
        <v>4</v>
      </c>
      <c r="F8" s="3">
        <f t="shared" si="0"/>
        <v>5</v>
      </c>
      <c r="G8" s="6">
        <v>5</v>
      </c>
      <c r="H8" s="3">
        <f>+IF(G8="","",9-G8)</f>
        <v>4</v>
      </c>
      <c r="I8" s="6">
        <v>6</v>
      </c>
      <c r="J8" s="3">
        <f>+IF(I8="","",9-I8)</f>
        <v>3</v>
      </c>
      <c r="K8" s="60">
        <v>2</v>
      </c>
      <c r="L8" s="3">
        <f>+IF(K8="","",9-K8)</f>
        <v>7</v>
      </c>
      <c r="M8" s="42"/>
      <c r="N8" s="42"/>
      <c r="O8" s="6">
        <v>4</v>
      </c>
      <c r="P8" s="3">
        <f t="shared" si="1"/>
        <v>5</v>
      </c>
      <c r="Q8" s="6">
        <v>6</v>
      </c>
      <c r="R8" s="3">
        <f t="shared" si="2"/>
        <v>3</v>
      </c>
      <c r="S8" s="11"/>
      <c r="T8" s="11"/>
      <c r="U8" s="11"/>
      <c r="V8" s="49" t="str">
        <f t="shared" si="3"/>
        <v>Players</v>
      </c>
      <c r="W8" s="41">
        <f t="shared" si="4"/>
        <v>14</v>
      </c>
      <c r="X8" s="41">
        <f t="shared" si="5"/>
        <v>8</v>
      </c>
      <c r="Y8" s="41">
        <f t="shared" si="6"/>
        <v>6</v>
      </c>
      <c r="Z8" s="41">
        <f t="shared" si="7"/>
        <v>16</v>
      </c>
      <c r="AA8" s="52">
        <f>+(C8+E8+G8+I8+K8+M8+O8+Q8)+SUM(N3:N10)</f>
        <v>69</v>
      </c>
      <c r="AB8" s="53">
        <f t="shared" si="8"/>
        <v>85</v>
      </c>
      <c r="AC8" s="12">
        <f>+AB8+X8/100+0.0006</f>
        <v>85.0806</v>
      </c>
      <c r="AD8">
        <f t="shared" si="9"/>
        <v>2</v>
      </c>
      <c r="AH8" s="41" t="str">
        <f t="shared" si="18"/>
        <v>Alexandra</v>
      </c>
      <c r="AI8" s="41"/>
      <c r="AJ8" s="41" t="str">
        <f t="shared" si="10"/>
        <v>BCC</v>
      </c>
      <c r="AK8" s="41"/>
      <c r="AL8" s="41" t="str">
        <f t="shared" si="19"/>
        <v>Players</v>
      </c>
      <c r="AM8" s="41"/>
      <c r="AN8" s="41" t="str">
        <f t="shared" si="20"/>
        <v>Players</v>
      </c>
      <c r="AO8" s="41"/>
      <c r="AP8" s="41" t="str">
        <f t="shared" si="21"/>
        <v>Chequers</v>
      </c>
      <c r="AQ8" s="41"/>
      <c r="AR8" s="41" t="str">
        <f t="shared" si="22"/>
        <v>Players</v>
      </c>
      <c r="AS8" s="41"/>
      <c r="AT8" s="41" t="str">
        <f t="shared" si="23"/>
        <v>Plough</v>
      </c>
      <c r="AU8" s="41"/>
      <c r="AV8" s="41" t="str">
        <f t="shared" si="24"/>
        <v>Players</v>
      </c>
      <c r="AW8" s="9"/>
      <c r="AX8" s="9"/>
      <c r="AY8" s="9"/>
      <c r="AZ8" s="9"/>
      <c r="BA8" s="41" t="str">
        <f t="shared" si="25"/>
        <v>Alexandra</v>
      </c>
      <c r="BB8" s="41"/>
      <c r="BC8" s="50" t="str">
        <f t="shared" si="26"/>
        <v>BCC</v>
      </c>
      <c r="BD8" s="41"/>
      <c r="BE8" s="50" t="str">
        <f t="shared" si="11"/>
        <v>Players</v>
      </c>
      <c r="BF8" s="41"/>
      <c r="BG8" s="50" t="str">
        <f t="shared" si="12"/>
        <v>Players</v>
      </c>
      <c r="BH8" s="41"/>
      <c r="BI8" s="41" t="str">
        <f t="shared" si="13"/>
        <v>Chequers</v>
      </c>
      <c r="BJ8" s="41"/>
      <c r="BK8" s="41">
        <f t="shared" si="14"/>
      </c>
      <c r="BL8" s="41"/>
      <c r="BM8" s="50" t="str">
        <f t="shared" si="15"/>
        <v>Plough</v>
      </c>
      <c r="BN8" s="41"/>
      <c r="BO8" s="50" t="str">
        <f t="shared" si="16"/>
        <v>Players</v>
      </c>
      <c r="BQ8" s="9"/>
      <c r="BS8" s="41" t="str">
        <f t="shared" si="27"/>
        <v>Players</v>
      </c>
      <c r="BT8" s="41" t="str">
        <f t="shared" si="28"/>
        <v>Alexandra</v>
      </c>
      <c r="BU8" s="41" t="str">
        <f t="shared" si="29"/>
        <v>Players</v>
      </c>
      <c r="BV8" s="41" t="str">
        <f t="shared" si="30"/>
        <v>BCC</v>
      </c>
      <c r="BW8" s="41" t="str">
        <f t="shared" si="31"/>
        <v>Players</v>
      </c>
      <c r="BX8" s="41" t="str">
        <f t="shared" si="32"/>
        <v>Black Horse</v>
      </c>
      <c r="BY8" s="41" t="str">
        <f t="shared" si="33"/>
        <v>Players</v>
      </c>
      <c r="BZ8" s="41" t="str">
        <f t="shared" si="34"/>
        <v>Builders</v>
      </c>
      <c r="CA8" s="41" t="str">
        <f t="shared" si="35"/>
        <v>Players</v>
      </c>
      <c r="CB8" s="41" t="str">
        <f t="shared" si="36"/>
        <v>Chequers</v>
      </c>
      <c r="CC8" s="41">
        <f t="shared" si="37"/>
      </c>
      <c r="CD8" s="41">
        <f t="shared" si="38"/>
      </c>
      <c r="CE8" s="41" t="str">
        <f t="shared" si="39"/>
        <v>Players</v>
      </c>
      <c r="CF8" s="41" t="str">
        <f t="shared" si="40"/>
        <v>Plough</v>
      </c>
      <c r="CG8" s="41" t="str">
        <f t="shared" si="17"/>
        <v>Players</v>
      </c>
      <c r="CH8" s="41" t="str">
        <f t="shared" si="41"/>
        <v>SCCC</v>
      </c>
    </row>
    <row r="9" spans="1:90" ht="19.5" customHeight="1" thickBot="1">
      <c r="A9" s="127"/>
      <c r="B9" s="57" t="s">
        <v>55</v>
      </c>
      <c r="C9" s="6">
        <v>5</v>
      </c>
      <c r="D9" s="3">
        <f t="shared" si="0"/>
        <v>4</v>
      </c>
      <c r="E9" s="6">
        <v>6</v>
      </c>
      <c r="F9" s="3">
        <f t="shared" si="0"/>
        <v>3</v>
      </c>
      <c r="G9" s="6">
        <v>5</v>
      </c>
      <c r="H9" s="3">
        <f>+IF(G9="","",9-G9)</f>
        <v>4</v>
      </c>
      <c r="I9" s="6">
        <v>4</v>
      </c>
      <c r="J9" s="3">
        <f>+IF(I9="","",9-I9)</f>
        <v>5</v>
      </c>
      <c r="K9" s="40">
        <v>7</v>
      </c>
      <c r="L9" s="3">
        <f>+IF(K9="","",9-K9)</f>
        <v>2</v>
      </c>
      <c r="M9" s="61">
        <v>3</v>
      </c>
      <c r="N9" s="3">
        <f>+IF(M9="","",9-M9)</f>
        <v>6</v>
      </c>
      <c r="O9" s="38"/>
      <c r="P9" s="34"/>
      <c r="Q9" s="35">
        <v>6</v>
      </c>
      <c r="R9" s="36">
        <f t="shared" si="2"/>
        <v>3</v>
      </c>
      <c r="S9" s="11"/>
      <c r="T9" s="11"/>
      <c r="U9" s="11"/>
      <c r="V9" s="49" t="str">
        <f t="shared" si="3"/>
        <v>Plough</v>
      </c>
      <c r="W9" s="41">
        <f t="shared" si="4"/>
        <v>14</v>
      </c>
      <c r="X9" s="41">
        <f t="shared" si="5"/>
        <v>8</v>
      </c>
      <c r="Y9" s="41">
        <f t="shared" si="6"/>
        <v>6</v>
      </c>
      <c r="Z9" s="41">
        <f t="shared" si="7"/>
        <v>16</v>
      </c>
      <c r="AA9" s="52">
        <f>+(C9+E9+G9+I9+K9+M9+O9+Q9)+SUM(P3:P10)</f>
        <v>66</v>
      </c>
      <c r="AB9" s="53">
        <f t="shared" si="8"/>
        <v>82</v>
      </c>
      <c r="AC9" s="12">
        <f>+AB9+X9/100+0.0007</f>
        <v>82.0807</v>
      </c>
      <c r="AD9">
        <f t="shared" si="9"/>
        <v>3</v>
      </c>
      <c r="AH9" s="41" t="str">
        <f t="shared" si="18"/>
        <v>Plough</v>
      </c>
      <c r="AI9" s="41"/>
      <c r="AJ9" s="41" t="str">
        <f t="shared" si="10"/>
        <v>Plough</v>
      </c>
      <c r="AK9" s="41"/>
      <c r="AL9" s="41" t="str">
        <f t="shared" si="19"/>
        <v>Plough</v>
      </c>
      <c r="AM9" s="41"/>
      <c r="AN9" s="41" t="str">
        <f t="shared" si="20"/>
        <v>Builders</v>
      </c>
      <c r="AO9" s="41"/>
      <c r="AP9" s="41" t="str">
        <f t="shared" si="21"/>
        <v>Plough</v>
      </c>
      <c r="AQ9" s="41"/>
      <c r="AR9" s="41" t="str">
        <f t="shared" si="22"/>
        <v>Players</v>
      </c>
      <c r="AS9" s="41"/>
      <c r="AT9" s="41" t="str">
        <f t="shared" si="23"/>
        <v>Plough</v>
      </c>
      <c r="AU9" s="41"/>
      <c r="AV9" s="41" t="str">
        <f t="shared" si="24"/>
        <v>Plough</v>
      </c>
      <c r="AW9" s="9"/>
      <c r="AX9" s="9"/>
      <c r="AY9" s="9"/>
      <c r="AZ9" s="9"/>
      <c r="BA9" s="41" t="str">
        <f t="shared" si="25"/>
        <v>Plough</v>
      </c>
      <c r="BB9" s="41"/>
      <c r="BC9" s="41" t="str">
        <f t="shared" si="26"/>
        <v>Plough</v>
      </c>
      <c r="BD9" s="41"/>
      <c r="BE9" s="41" t="str">
        <f t="shared" si="11"/>
        <v>Plough</v>
      </c>
      <c r="BF9" s="41"/>
      <c r="BG9" s="41" t="str">
        <f t="shared" si="12"/>
        <v>Builders</v>
      </c>
      <c r="BH9" s="41"/>
      <c r="BI9" s="41" t="str">
        <f t="shared" si="13"/>
        <v>Plough</v>
      </c>
      <c r="BJ9" s="41"/>
      <c r="BK9" s="41" t="str">
        <f t="shared" si="14"/>
        <v>Players</v>
      </c>
      <c r="BL9" s="41"/>
      <c r="BM9" s="50">
        <f t="shared" si="15"/>
      </c>
      <c r="BN9" s="41"/>
      <c r="BO9" s="50" t="str">
        <f t="shared" si="16"/>
        <v>Plough</v>
      </c>
      <c r="BQ9" s="9"/>
      <c r="BS9" s="41" t="str">
        <f t="shared" si="27"/>
        <v>Plough</v>
      </c>
      <c r="BT9" s="41" t="str">
        <f t="shared" si="28"/>
        <v>Alexandra</v>
      </c>
      <c r="BU9" s="41" t="str">
        <f t="shared" si="29"/>
        <v>Plough</v>
      </c>
      <c r="BV9" s="41" t="str">
        <f t="shared" si="30"/>
        <v>BCC</v>
      </c>
      <c r="BW9" s="41" t="str">
        <f t="shared" si="31"/>
        <v>Plough</v>
      </c>
      <c r="BX9" s="41" t="str">
        <f t="shared" si="32"/>
        <v>Black Horse</v>
      </c>
      <c r="BY9" s="41" t="str">
        <f t="shared" si="33"/>
        <v>Plough</v>
      </c>
      <c r="BZ9" s="41" t="str">
        <f t="shared" si="34"/>
        <v>Builders</v>
      </c>
      <c r="CA9" s="41" t="str">
        <f t="shared" si="35"/>
        <v>Plough</v>
      </c>
      <c r="CB9" s="41" t="str">
        <f t="shared" si="36"/>
        <v>Chequers</v>
      </c>
      <c r="CC9" s="41" t="str">
        <f t="shared" si="37"/>
        <v>Plough</v>
      </c>
      <c r="CD9" s="41" t="str">
        <f t="shared" si="38"/>
        <v>Players</v>
      </c>
      <c r="CE9" s="41">
        <f t="shared" si="39"/>
      </c>
      <c r="CF9" s="41">
        <f t="shared" si="40"/>
      </c>
      <c r="CG9" s="41" t="str">
        <f t="shared" si="17"/>
        <v>Plough</v>
      </c>
      <c r="CH9" s="41" t="str">
        <f t="shared" si="41"/>
        <v>SCCC</v>
      </c>
      <c r="CL9" s="92"/>
    </row>
    <row r="10" spans="1:90" s="2" customFormat="1" ht="19.5" customHeight="1" thickBot="1">
      <c r="A10" s="128"/>
      <c r="B10" s="57" t="s">
        <v>31</v>
      </c>
      <c r="C10" s="6">
        <v>4</v>
      </c>
      <c r="D10" s="3">
        <f t="shared" si="0"/>
        <v>5</v>
      </c>
      <c r="E10" s="6">
        <v>3</v>
      </c>
      <c r="F10" s="3">
        <f t="shared" si="0"/>
        <v>6</v>
      </c>
      <c r="G10" s="6">
        <v>4</v>
      </c>
      <c r="H10" s="3">
        <f>+IF(G10="","",9-G10)</f>
        <v>5</v>
      </c>
      <c r="I10" s="6">
        <v>5</v>
      </c>
      <c r="J10" s="3">
        <f>+IF(I10="","",9-I10)</f>
        <v>4</v>
      </c>
      <c r="K10" s="6">
        <v>8</v>
      </c>
      <c r="L10" s="3">
        <f>+IF(K10="","",9-K10)</f>
        <v>1</v>
      </c>
      <c r="M10" s="40">
        <v>2</v>
      </c>
      <c r="N10" s="3">
        <f>+IF(M10="","",9-M10)</f>
        <v>7</v>
      </c>
      <c r="O10" s="37">
        <v>5</v>
      </c>
      <c r="P10" s="3">
        <f>+IF(O10="","",9-O10)</f>
        <v>4</v>
      </c>
      <c r="Q10" s="8"/>
      <c r="R10" s="4">
        <f>+IF(Q10&gt;0,9-Q10,"")</f>
      </c>
      <c r="S10" s="11"/>
      <c r="T10" s="11"/>
      <c r="U10" s="11"/>
      <c r="V10" s="49" t="str">
        <f t="shared" si="3"/>
        <v>SCCC</v>
      </c>
      <c r="W10" s="41">
        <f t="shared" si="4"/>
        <v>14</v>
      </c>
      <c r="X10" s="41">
        <f t="shared" si="5"/>
        <v>8</v>
      </c>
      <c r="Y10" s="41">
        <f t="shared" si="6"/>
        <v>6</v>
      </c>
      <c r="Z10" s="41">
        <f t="shared" si="7"/>
        <v>16</v>
      </c>
      <c r="AA10" s="52">
        <f>+(C10+E10+G10+I10+K10+M10+O10+Q10)+SUM(R3:R10)</f>
        <v>64</v>
      </c>
      <c r="AB10" s="53">
        <f t="shared" si="8"/>
        <v>80</v>
      </c>
      <c r="AC10" s="12">
        <f>+AB10+X10/100+0.0008</f>
        <v>80.0808</v>
      </c>
      <c r="AD10" s="9">
        <f t="shared" si="9"/>
        <v>4</v>
      </c>
      <c r="AE10" s="9"/>
      <c r="AF10" s="13"/>
      <c r="AG10" s="13"/>
      <c r="AH10" s="41" t="str">
        <f t="shared" si="18"/>
        <v>Alexandra</v>
      </c>
      <c r="AI10" s="41"/>
      <c r="AJ10" s="41" t="str">
        <f t="shared" si="10"/>
        <v>BCC</v>
      </c>
      <c r="AK10" s="41"/>
      <c r="AL10" s="41" t="str">
        <f t="shared" si="19"/>
        <v>Black Horse</v>
      </c>
      <c r="AM10" s="41"/>
      <c r="AN10" s="41" t="str">
        <f t="shared" si="20"/>
        <v>SCCC</v>
      </c>
      <c r="AO10" s="41"/>
      <c r="AP10" s="41" t="str">
        <f t="shared" si="21"/>
        <v>SCCC</v>
      </c>
      <c r="AQ10" s="41"/>
      <c r="AR10" s="41" t="str">
        <f t="shared" si="22"/>
        <v>Players</v>
      </c>
      <c r="AS10" s="41"/>
      <c r="AT10" s="41" t="str">
        <f t="shared" si="23"/>
        <v>SCCC</v>
      </c>
      <c r="AU10" s="41"/>
      <c r="AV10" s="41" t="str">
        <f t="shared" si="24"/>
        <v>SCCC</v>
      </c>
      <c r="AW10" s="9"/>
      <c r="AX10" s="9"/>
      <c r="AY10" s="9"/>
      <c r="AZ10" s="13"/>
      <c r="BA10" s="41" t="str">
        <f t="shared" si="25"/>
        <v>Alexandra</v>
      </c>
      <c r="BB10" s="41"/>
      <c r="BC10" s="41" t="str">
        <f t="shared" si="26"/>
        <v>BCC</v>
      </c>
      <c r="BD10" s="41"/>
      <c r="BE10" s="41" t="str">
        <f t="shared" si="11"/>
        <v>Black Horse</v>
      </c>
      <c r="BF10" s="41"/>
      <c r="BG10" s="41" t="str">
        <f t="shared" si="12"/>
        <v>SCCC</v>
      </c>
      <c r="BH10" s="41"/>
      <c r="BI10" s="41" t="str">
        <f t="shared" si="13"/>
        <v>SCCC</v>
      </c>
      <c r="BJ10" s="41"/>
      <c r="BK10" s="41" t="str">
        <f t="shared" si="14"/>
        <v>Players</v>
      </c>
      <c r="BL10" s="41"/>
      <c r="BM10" s="50" t="str">
        <f t="shared" si="15"/>
        <v>SCCC</v>
      </c>
      <c r="BN10" s="41"/>
      <c r="BO10" s="50">
        <f t="shared" si="16"/>
      </c>
      <c r="BP10" s="9"/>
      <c r="BQ10" s="9"/>
      <c r="BR10" s="13"/>
      <c r="BS10" s="41" t="str">
        <f t="shared" si="27"/>
        <v>SCCC</v>
      </c>
      <c r="BT10" s="41" t="str">
        <f t="shared" si="28"/>
        <v>Alexandra</v>
      </c>
      <c r="BU10" s="41" t="str">
        <f t="shared" si="29"/>
        <v>SCCC</v>
      </c>
      <c r="BV10" s="41" t="str">
        <f t="shared" si="30"/>
        <v>BCC</v>
      </c>
      <c r="BW10" s="41" t="str">
        <f t="shared" si="31"/>
        <v>SCCC</v>
      </c>
      <c r="BX10" s="41" t="str">
        <f t="shared" si="32"/>
        <v>Black Horse</v>
      </c>
      <c r="BY10" s="41" t="str">
        <f t="shared" si="33"/>
        <v>SCCC</v>
      </c>
      <c r="BZ10" s="41" t="str">
        <f t="shared" si="34"/>
        <v>Builders</v>
      </c>
      <c r="CA10" s="41" t="str">
        <f t="shared" si="35"/>
        <v>SCCC</v>
      </c>
      <c r="CB10" s="41" t="str">
        <f t="shared" si="36"/>
        <v>Chequers</v>
      </c>
      <c r="CC10" s="41" t="str">
        <f t="shared" si="37"/>
        <v>SCCC</v>
      </c>
      <c r="CD10" s="41" t="str">
        <f t="shared" si="38"/>
        <v>Players</v>
      </c>
      <c r="CE10" s="41" t="str">
        <f t="shared" si="39"/>
        <v>SCCC</v>
      </c>
      <c r="CF10" s="41" t="str">
        <f t="shared" si="40"/>
        <v>Plough</v>
      </c>
      <c r="CG10" s="41">
        <f t="shared" si="17"/>
      </c>
      <c r="CH10" s="41">
        <f t="shared" si="41"/>
      </c>
      <c r="CI10" s="13"/>
      <c r="CJ10" s="13"/>
      <c r="CL10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4" t="s">
        <v>20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15" t="s">
        <v>70</v>
      </c>
      <c r="O13" s="116"/>
      <c r="P13" s="11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90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 t="str">
        <f>IF($AD$3=$V14,$V3,"")</f>
        <v>Alexandra</v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Alexandra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L14" s="92"/>
    </row>
    <row r="15" spans="1:186" s="2" customFormat="1" ht="17.25" customHeight="1" thickBot="1">
      <c r="A15" s="118" t="s">
        <v>43</v>
      </c>
      <c r="B15" s="119"/>
      <c r="C15" s="136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8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 t="str">
        <f>IF($AD8=$V15,$V8,"")</f>
        <v>Players</v>
      </c>
      <c r="AC15" s="5">
        <f>IF($AD9=$V15,$V9,"")</f>
      </c>
      <c r="AD15" s="5">
        <f>IF($AD10=$V15,$V10,"")</f>
      </c>
      <c r="AE15" s="5" t="str">
        <f t="shared" si="42"/>
        <v>Players</v>
      </c>
      <c r="AF15" s="5"/>
      <c r="AG15" s="5"/>
      <c r="AH15" s="5"/>
      <c r="AI15" s="5"/>
      <c r="AJ15" s="5"/>
      <c r="BP15" s="13"/>
      <c r="BQ15" s="13"/>
      <c r="CL15"/>
      <c r="GD15" s="62"/>
    </row>
    <row r="16" spans="1:186" s="2" customFormat="1" ht="17.25" thickBot="1">
      <c r="A16" s="120"/>
      <c r="B16" s="121"/>
      <c r="C16" s="132" t="s">
        <v>9</v>
      </c>
      <c r="D16" s="135"/>
      <c r="E16" s="134" t="s">
        <v>16</v>
      </c>
      <c r="F16" s="135"/>
      <c r="G16" s="134" t="s">
        <v>11</v>
      </c>
      <c r="H16" s="135"/>
      <c r="I16" s="134" t="s">
        <v>26</v>
      </c>
      <c r="J16" s="135"/>
      <c r="K16" s="134" t="s">
        <v>27</v>
      </c>
      <c r="L16" s="133"/>
      <c r="M16" s="132" t="s">
        <v>28</v>
      </c>
      <c r="N16" s="133"/>
      <c r="O16" s="132" t="s">
        <v>13</v>
      </c>
      <c r="P16" s="133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 t="str">
        <f>IF($AD9=$V16,$V9,"")</f>
        <v>Plough</v>
      </c>
      <c r="AD16" s="5">
        <f>IF($AD10=$V16,$V10,"")</f>
      </c>
      <c r="AE16" s="5" t="str">
        <f t="shared" si="42"/>
        <v>Plough</v>
      </c>
      <c r="AF16" s="5"/>
      <c r="AG16" s="5"/>
      <c r="AH16" s="5"/>
      <c r="AI16" s="5"/>
      <c r="AJ16" s="5"/>
      <c r="BP16" s="13"/>
      <c r="BQ16" s="13"/>
      <c r="CL16" s="91"/>
      <c r="GD16" s="62"/>
    </row>
    <row r="17" spans="1:186" s="2" customFormat="1" ht="17.25" thickBot="1">
      <c r="A17" s="56">
        <v>1</v>
      </c>
      <c r="B17" s="57" t="str">
        <f aca="true" t="shared" si="43" ref="B17:B24">+AE14</f>
        <v>Alexandra</v>
      </c>
      <c r="C17" s="109">
        <f aca="true" t="shared" si="44" ref="C17:C24">+AE23</f>
        <v>14</v>
      </c>
      <c r="D17" s="110"/>
      <c r="E17" s="109">
        <f aca="true" t="shared" si="45" ref="E17:E24">+AE33</f>
        <v>10</v>
      </c>
      <c r="F17" s="110"/>
      <c r="G17" s="109">
        <f aca="true" t="shared" si="46" ref="G17:G24">+C17-E17</f>
        <v>4</v>
      </c>
      <c r="H17" s="110"/>
      <c r="I17" s="109">
        <f aca="true" t="shared" si="47" ref="I17:I24">+AE43</f>
        <v>73</v>
      </c>
      <c r="J17" s="110"/>
      <c r="K17" s="109">
        <f aca="true" t="shared" si="48" ref="K17:K24">+C17*9-I17</f>
        <v>53</v>
      </c>
      <c r="L17" s="110"/>
      <c r="M17" s="109">
        <f aca="true" t="shared" si="49" ref="M17:M24">+I17-K17</f>
        <v>20</v>
      </c>
      <c r="N17" s="110"/>
      <c r="O17" s="109">
        <f aca="true" t="shared" si="50" ref="O17:O24">+E17*2+I17</f>
        <v>93</v>
      </c>
      <c r="P17" s="110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 t="str">
        <f>IF($AD10=$V17,$V10,"")</f>
        <v>SCCC</v>
      </c>
      <c r="AE17" s="5" t="str">
        <f t="shared" si="42"/>
        <v>SCCC</v>
      </c>
      <c r="AF17" s="5"/>
      <c r="AG17" s="5"/>
      <c r="AH17" s="5"/>
      <c r="AI17" s="5"/>
      <c r="AJ17" s="5"/>
      <c r="BP17" s="13"/>
      <c r="BQ17" s="13"/>
      <c r="CL17" s="91"/>
      <c r="GD17" s="62"/>
    </row>
    <row r="18" spans="1:186" s="2" customFormat="1" ht="17.25" thickBot="1">
      <c r="A18" s="56">
        <v>2</v>
      </c>
      <c r="B18" s="57" t="str">
        <f t="shared" si="43"/>
        <v>Players</v>
      </c>
      <c r="C18" s="109">
        <f t="shared" si="44"/>
        <v>14</v>
      </c>
      <c r="D18" s="110"/>
      <c r="E18" s="109">
        <f t="shared" si="45"/>
        <v>8</v>
      </c>
      <c r="F18" s="110"/>
      <c r="G18" s="109">
        <f t="shared" si="46"/>
        <v>6</v>
      </c>
      <c r="H18" s="110"/>
      <c r="I18" s="109">
        <f t="shared" si="47"/>
        <v>69</v>
      </c>
      <c r="J18" s="110"/>
      <c r="K18" s="109">
        <f t="shared" si="48"/>
        <v>57</v>
      </c>
      <c r="L18" s="110"/>
      <c r="M18" s="109">
        <f t="shared" si="49"/>
        <v>12</v>
      </c>
      <c r="N18" s="110"/>
      <c r="O18" s="109">
        <f t="shared" si="50"/>
        <v>85</v>
      </c>
      <c r="P18" s="110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Black Horse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2"/>
        <v>Black Horse</v>
      </c>
      <c r="AF18" s="5"/>
      <c r="AG18" s="5"/>
      <c r="AH18" s="5"/>
      <c r="AI18" s="5"/>
      <c r="AJ18" s="5"/>
      <c r="BP18" s="13"/>
      <c r="BQ18" s="13"/>
      <c r="CL18" s="91"/>
      <c r="GD18"/>
    </row>
    <row r="19" spans="1:90" ht="17.25" thickBot="1">
      <c r="A19" s="58">
        <v>3</v>
      </c>
      <c r="B19" s="57" t="str">
        <f t="shared" si="43"/>
        <v>Plough</v>
      </c>
      <c r="C19" s="111">
        <f t="shared" si="44"/>
        <v>14</v>
      </c>
      <c r="D19" s="112"/>
      <c r="E19" s="111">
        <f t="shared" si="45"/>
        <v>8</v>
      </c>
      <c r="F19" s="112"/>
      <c r="G19" s="111">
        <f t="shared" si="46"/>
        <v>6</v>
      </c>
      <c r="H19" s="112"/>
      <c r="I19" s="111">
        <f t="shared" si="47"/>
        <v>66</v>
      </c>
      <c r="J19" s="112"/>
      <c r="K19" s="111">
        <f t="shared" si="48"/>
        <v>60</v>
      </c>
      <c r="L19" s="112"/>
      <c r="M19" s="111">
        <f t="shared" si="49"/>
        <v>6</v>
      </c>
      <c r="N19" s="112"/>
      <c r="O19" s="111">
        <f t="shared" si="50"/>
        <v>82</v>
      </c>
      <c r="P19" s="112"/>
      <c r="Q19" s="43"/>
      <c r="V19" s="5">
        <v>6</v>
      </c>
      <c r="W19" s="5">
        <f>IF($AD3=$V19,$V3,"")</f>
      </c>
      <c r="X19" s="5" t="str">
        <f>IF($AD4=$V19,$V4,"")</f>
        <v>BCC</v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2"/>
        <v>BCC</v>
      </c>
      <c r="AF19" s="5"/>
      <c r="AG19" s="5"/>
      <c r="AH19" s="5"/>
      <c r="AI19" s="5"/>
      <c r="AJ19" s="5"/>
      <c r="BO19"/>
      <c r="BQ19" s="9"/>
      <c r="CL19" s="91"/>
    </row>
    <row r="20" spans="1:69" ht="17.25" thickBot="1">
      <c r="A20" s="58">
        <v>4</v>
      </c>
      <c r="B20" s="57" t="str">
        <f t="shared" si="43"/>
        <v>SCCC</v>
      </c>
      <c r="C20" s="111">
        <f t="shared" si="44"/>
        <v>14</v>
      </c>
      <c r="D20" s="112"/>
      <c r="E20" s="111">
        <f t="shared" si="45"/>
        <v>8</v>
      </c>
      <c r="F20" s="112"/>
      <c r="G20" s="111">
        <f t="shared" si="46"/>
        <v>6</v>
      </c>
      <c r="H20" s="112"/>
      <c r="I20" s="111">
        <f t="shared" si="47"/>
        <v>64</v>
      </c>
      <c r="J20" s="112"/>
      <c r="K20" s="111">
        <f t="shared" si="48"/>
        <v>62</v>
      </c>
      <c r="L20" s="112"/>
      <c r="M20" s="111">
        <f t="shared" si="49"/>
        <v>2</v>
      </c>
      <c r="N20" s="112"/>
      <c r="O20" s="111">
        <f t="shared" si="50"/>
        <v>80</v>
      </c>
      <c r="P20" s="112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 t="str">
        <f>IF($AD7=$V20,$V7,"")</f>
        <v>Chequers</v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2"/>
        <v>Chequers</v>
      </c>
      <c r="AF20" s="5"/>
      <c r="AG20" s="5"/>
      <c r="AH20" s="5"/>
      <c r="AI20" s="5"/>
      <c r="AJ20" s="5"/>
      <c r="BO20"/>
      <c r="BQ20" s="9"/>
    </row>
    <row r="21" spans="1:69" ht="17.25" thickBot="1">
      <c r="A21" s="58">
        <v>5</v>
      </c>
      <c r="B21" s="57" t="str">
        <f t="shared" si="43"/>
        <v>Black Horse</v>
      </c>
      <c r="C21" s="111">
        <f t="shared" si="44"/>
        <v>14</v>
      </c>
      <c r="D21" s="112"/>
      <c r="E21" s="111">
        <f t="shared" si="45"/>
        <v>7</v>
      </c>
      <c r="F21" s="112"/>
      <c r="G21" s="111">
        <f t="shared" si="46"/>
        <v>7</v>
      </c>
      <c r="H21" s="112"/>
      <c r="I21" s="111">
        <f t="shared" si="47"/>
        <v>60</v>
      </c>
      <c r="J21" s="112"/>
      <c r="K21" s="111">
        <f t="shared" si="48"/>
        <v>66</v>
      </c>
      <c r="L21" s="112"/>
      <c r="M21" s="111">
        <f t="shared" si="49"/>
        <v>-6</v>
      </c>
      <c r="N21" s="112"/>
      <c r="O21" s="111">
        <f t="shared" si="50"/>
        <v>74</v>
      </c>
      <c r="P21" s="112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 t="str">
        <f>IF($AD6=$V21,$V6,"")</f>
        <v>Builders</v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2"/>
        <v>Builders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57" t="str">
        <f t="shared" si="43"/>
        <v>BCC</v>
      </c>
      <c r="C22" s="109">
        <f t="shared" si="44"/>
        <v>14</v>
      </c>
      <c r="D22" s="110"/>
      <c r="E22" s="109">
        <f t="shared" si="45"/>
        <v>6</v>
      </c>
      <c r="F22" s="110"/>
      <c r="G22" s="109">
        <f t="shared" si="46"/>
        <v>8</v>
      </c>
      <c r="H22" s="110"/>
      <c r="I22" s="109">
        <f t="shared" si="47"/>
        <v>60</v>
      </c>
      <c r="J22" s="110"/>
      <c r="K22" s="109">
        <f t="shared" si="48"/>
        <v>66</v>
      </c>
      <c r="L22" s="110"/>
      <c r="M22" s="109">
        <f t="shared" si="49"/>
        <v>-6</v>
      </c>
      <c r="N22" s="110"/>
      <c r="O22" s="109">
        <f t="shared" si="50"/>
        <v>72</v>
      </c>
      <c r="P22" s="110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57" t="str">
        <f t="shared" si="43"/>
        <v>Chequers</v>
      </c>
      <c r="C23" s="107">
        <f t="shared" si="44"/>
        <v>14</v>
      </c>
      <c r="D23" s="108"/>
      <c r="E23" s="107">
        <f t="shared" si="45"/>
        <v>5</v>
      </c>
      <c r="F23" s="108"/>
      <c r="G23" s="107">
        <f t="shared" si="46"/>
        <v>9</v>
      </c>
      <c r="H23" s="108"/>
      <c r="I23" s="107">
        <f t="shared" si="47"/>
        <v>58</v>
      </c>
      <c r="J23" s="108"/>
      <c r="K23" s="107">
        <f t="shared" si="48"/>
        <v>68</v>
      </c>
      <c r="L23" s="108"/>
      <c r="M23" s="107">
        <f t="shared" si="49"/>
        <v>-10</v>
      </c>
      <c r="N23" s="108"/>
      <c r="O23" s="107">
        <f t="shared" si="50"/>
        <v>68</v>
      </c>
      <c r="P23" s="108"/>
      <c r="Q23" s="55"/>
      <c r="V23" s="5">
        <v>1</v>
      </c>
      <c r="W23" s="5">
        <f aca="true" t="shared" si="51" ref="W23:W30">IF($AD$3=$V23,$W$3,"")</f>
        <v>14</v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57" t="str">
        <f t="shared" si="43"/>
        <v>Builders</v>
      </c>
      <c r="C24" s="107">
        <f t="shared" si="44"/>
        <v>14</v>
      </c>
      <c r="D24" s="108"/>
      <c r="E24" s="107">
        <f t="shared" si="45"/>
        <v>4</v>
      </c>
      <c r="F24" s="108"/>
      <c r="G24" s="107">
        <f t="shared" si="46"/>
        <v>10</v>
      </c>
      <c r="H24" s="108"/>
      <c r="I24" s="107">
        <f t="shared" si="47"/>
        <v>54</v>
      </c>
      <c r="J24" s="108"/>
      <c r="K24" s="107">
        <f t="shared" si="48"/>
        <v>72</v>
      </c>
      <c r="L24" s="108"/>
      <c r="M24" s="107">
        <f t="shared" si="49"/>
        <v>-18</v>
      </c>
      <c r="N24" s="108"/>
      <c r="O24" s="107">
        <f t="shared" si="50"/>
        <v>62</v>
      </c>
      <c r="P24" s="108"/>
      <c r="Q24" s="55"/>
      <c r="V24" s="5">
        <v>2</v>
      </c>
      <c r="W24" s="5">
        <f t="shared" si="51"/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  <v>14</v>
      </c>
      <c r="AC24" s="5">
        <f t="shared" si="57"/>
      </c>
      <c r="AD24" s="5">
        <f t="shared" si="58"/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</c>
      <c r="AC25" s="5">
        <f t="shared" si="57"/>
        <v>14</v>
      </c>
      <c r="AD25" s="5">
        <f t="shared" si="58"/>
      </c>
      <c r="AE25" s="5">
        <f t="shared" si="59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1"/>
      </c>
      <c r="X26" s="5">
        <f t="shared" si="52"/>
      </c>
      <c r="Y26" s="5">
        <f t="shared" si="53"/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  <v>14</v>
      </c>
      <c r="AE26" s="5">
        <f t="shared" si="59"/>
        <v>14</v>
      </c>
      <c r="AF26" s="5"/>
      <c r="AG26" s="5"/>
      <c r="AH26" s="5"/>
      <c r="AI26" s="5"/>
      <c r="AJ26" s="5"/>
      <c r="BO26"/>
      <c r="BQ26" s="9"/>
    </row>
    <row r="27" spans="22:90" ht="14.25">
      <c r="V27" s="5">
        <v>5</v>
      </c>
      <c r="W27" s="5">
        <f t="shared" si="51"/>
      </c>
      <c r="X27" s="5">
        <f t="shared" si="52"/>
      </c>
      <c r="Y27" s="5">
        <f t="shared" si="53"/>
        <v>14</v>
      </c>
      <c r="Z27" s="5">
        <f t="shared" si="54"/>
      </c>
      <c r="AA27" s="5">
        <f t="shared" si="55"/>
      </c>
      <c r="AB27" s="5">
        <f t="shared" si="56"/>
      </c>
      <c r="AC27" s="5">
        <f t="shared" si="57"/>
      </c>
      <c r="AD27" s="5">
        <f t="shared" si="58"/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L27" s="103"/>
    </row>
    <row r="28" spans="2:90" ht="14.25">
      <c r="B28" s="91"/>
      <c r="V28" s="5">
        <v>6</v>
      </c>
      <c r="W28" s="5">
        <f t="shared" si="51"/>
      </c>
      <c r="X28" s="5">
        <f t="shared" si="52"/>
        <v>14</v>
      </c>
      <c r="Y28" s="5">
        <f t="shared" si="53"/>
      </c>
      <c r="Z28" s="5">
        <f t="shared" si="54"/>
      </c>
      <c r="AA28" s="5">
        <f t="shared" si="55"/>
      </c>
      <c r="AB28" s="5">
        <f t="shared" si="56"/>
      </c>
      <c r="AC28" s="5">
        <f t="shared" si="57"/>
      </c>
      <c r="AD28" s="5">
        <f t="shared" si="58"/>
      </c>
      <c r="AE28" s="5">
        <f t="shared" si="59"/>
        <v>14</v>
      </c>
      <c r="BO28"/>
      <c r="BQ28" s="9"/>
      <c r="CL28" s="103"/>
    </row>
    <row r="29" spans="2:69" ht="12.75">
      <c r="B29" s="91"/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</c>
      <c r="AA29" s="5">
        <f t="shared" si="55"/>
        <v>14</v>
      </c>
      <c r="AB29" s="5">
        <f t="shared" si="56"/>
      </c>
      <c r="AC29" s="5">
        <f t="shared" si="57"/>
      </c>
      <c r="AD29" s="5">
        <f t="shared" si="58"/>
      </c>
      <c r="AE29" s="5">
        <f t="shared" si="59"/>
        <v>14</v>
      </c>
      <c r="BO29"/>
      <c r="BQ29" s="9"/>
    </row>
    <row r="30" spans="2:69" ht="12.75">
      <c r="B30" s="91"/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  <v>14</v>
      </c>
      <c r="AA30" s="5">
        <f t="shared" si="55"/>
      </c>
      <c r="AB30" s="5">
        <f t="shared" si="56"/>
      </c>
      <c r="AC30" s="5">
        <f t="shared" si="57"/>
      </c>
      <c r="AD30" s="5">
        <f t="shared" si="58"/>
      </c>
      <c r="AE30" s="5">
        <f t="shared" si="59"/>
        <v>14</v>
      </c>
      <c r="BO30"/>
      <c r="BQ30" s="9"/>
    </row>
    <row r="31" spans="2:69" ht="12.75">
      <c r="B31" s="91"/>
      <c r="BO31"/>
      <c r="BQ31" s="9"/>
    </row>
    <row r="32" spans="23:69" ht="12.75">
      <c r="W32" t="s">
        <v>10</v>
      </c>
      <c r="BO32"/>
      <c r="BQ32" s="9"/>
    </row>
    <row r="33" spans="2:69" ht="15" customHeight="1">
      <c r="B33" s="92"/>
      <c r="V33" s="5">
        <v>1</v>
      </c>
      <c r="W33" s="5">
        <f aca="true" t="shared" si="60" ref="W33:W40">IF($AD$3=$V33,$X$3,"")</f>
        <v>10</v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10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  <v>8</v>
      </c>
      <c r="AC34" s="5">
        <f t="shared" si="66"/>
      </c>
      <c r="AD34" s="5">
        <f t="shared" si="67"/>
      </c>
      <c r="AE34" s="5">
        <f t="shared" si="68"/>
        <v>8</v>
      </c>
      <c r="BO34"/>
      <c r="BQ34" s="9"/>
    </row>
    <row r="35" spans="8:69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</c>
      <c r="AC35" s="5">
        <f t="shared" si="66"/>
        <v>8</v>
      </c>
      <c r="AD35" s="5">
        <f t="shared" si="67"/>
      </c>
      <c r="AE35" s="5">
        <f t="shared" si="68"/>
        <v>8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</c>
      <c r="Y36" s="5">
        <f t="shared" si="62"/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  <v>8</v>
      </c>
      <c r="AE36" s="5">
        <f t="shared" si="68"/>
        <v>8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  <v>7</v>
      </c>
      <c r="Z37" s="5">
        <f t="shared" si="63"/>
      </c>
      <c r="AA37" s="5">
        <f t="shared" si="64"/>
      </c>
      <c r="AB37" s="5">
        <f t="shared" si="65"/>
      </c>
      <c r="AC37" s="5">
        <f t="shared" si="66"/>
      </c>
      <c r="AD37" s="5">
        <f t="shared" si="67"/>
      </c>
      <c r="AE37" s="5">
        <f t="shared" si="68"/>
        <v>7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  <v>6</v>
      </c>
      <c r="Y38" s="5">
        <f t="shared" si="62"/>
      </c>
      <c r="Z38" s="5">
        <f t="shared" si="63"/>
      </c>
      <c r="AA38" s="5">
        <f t="shared" si="64"/>
      </c>
      <c r="AB38" s="5">
        <f t="shared" si="65"/>
      </c>
      <c r="AC38" s="5">
        <f t="shared" si="66"/>
      </c>
      <c r="AD38" s="5">
        <f t="shared" si="67"/>
      </c>
      <c r="AE38" s="5">
        <f t="shared" si="68"/>
        <v>6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</c>
      <c r="AA39" s="5">
        <f t="shared" si="64"/>
        <v>5</v>
      </c>
      <c r="AB39" s="5">
        <f t="shared" si="65"/>
      </c>
      <c r="AC39" s="5">
        <f t="shared" si="66"/>
      </c>
      <c r="AD39" s="5">
        <f t="shared" si="67"/>
      </c>
      <c r="AE39" s="5">
        <f t="shared" si="68"/>
        <v>5</v>
      </c>
      <c r="BO39"/>
      <c r="BQ39" s="9"/>
    </row>
    <row r="40" spans="2:69" ht="12.75">
      <c r="B40" s="92"/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  <v>4</v>
      </c>
      <c r="AA40" s="5">
        <f t="shared" si="64"/>
      </c>
      <c r="AB40" s="5">
        <f t="shared" si="65"/>
      </c>
      <c r="AC40" s="5">
        <f t="shared" si="66"/>
      </c>
      <c r="AD40" s="5">
        <f t="shared" si="67"/>
      </c>
      <c r="AE40" s="5">
        <f t="shared" si="68"/>
        <v>4</v>
      </c>
      <c r="BO40"/>
      <c r="BQ40" s="9"/>
    </row>
    <row r="41" spans="67:69" ht="12.75">
      <c r="BO41"/>
      <c r="BQ41" s="9"/>
    </row>
    <row r="42" spans="2:69" ht="12.75">
      <c r="B42" s="91"/>
      <c r="W42" t="s">
        <v>17</v>
      </c>
      <c r="BO42"/>
      <c r="BQ42" s="9"/>
    </row>
    <row r="43" spans="2:69" ht="12.75">
      <c r="B43" s="91"/>
      <c r="V43" s="5">
        <v>1</v>
      </c>
      <c r="W43" s="5">
        <f aca="true" t="shared" si="69" ref="W43:W50">IF($AD$3=$V43,$AA$3,"")</f>
        <v>73</v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73</v>
      </c>
      <c r="BO43"/>
      <c r="BQ43" s="9"/>
    </row>
    <row r="44" spans="2:69" ht="12.75">
      <c r="B44" s="91"/>
      <c r="V44" s="5">
        <v>2</v>
      </c>
      <c r="W44" s="5">
        <f t="shared" si="69"/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  <v>69</v>
      </c>
      <c r="AC44" s="5">
        <f t="shared" si="75"/>
      </c>
      <c r="AD44" s="5">
        <f t="shared" si="76"/>
      </c>
      <c r="AE44" s="5">
        <f t="shared" si="77"/>
        <v>69</v>
      </c>
      <c r="BO44"/>
      <c r="BQ44" s="9"/>
    </row>
    <row r="45" spans="2:69" ht="12.75">
      <c r="B45" s="91"/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</c>
      <c r="AC45" s="5">
        <f t="shared" si="75"/>
        <v>66</v>
      </c>
      <c r="AD45" s="5">
        <f t="shared" si="76"/>
      </c>
      <c r="AE45" s="5">
        <f t="shared" si="77"/>
        <v>66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</c>
      <c r="Y46" s="5">
        <f t="shared" si="71"/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  <v>64</v>
      </c>
      <c r="AE46" s="5">
        <f t="shared" si="77"/>
        <v>64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  <v>60</v>
      </c>
      <c r="Z47" s="5">
        <f t="shared" si="72"/>
      </c>
      <c r="AA47" s="5">
        <f t="shared" si="73"/>
      </c>
      <c r="AB47" s="5">
        <f t="shared" si="74"/>
      </c>
      <c r="AC47" s="5">
        <f t="shared" si="75"/>
      </c>
      <c r="AD47" s="5">
        <f t="shared" si="76"/>
      </c>
      <c r="AE47" s="5">
        <f t="shared" si="77"/>
        <v>60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  <v>60</v>
      </c>
      <c r="Y48" s="5">
        <f t="shared" si="71"/>
      </c>
      <c r="Z48" s="5">
        <f t="shared" si="72"/>
      </c>
      <c r="AA48" s="5">
        <f t="shared" si="73"/>
      </c>
      <c r="AB48" s="5">
        <f t="shared" si="74"/>
      </c>
      <c r="AC48" s="5">
        <f t="shared" si="75"/>
      </c>
      <c r="AD48" s="5">
        <f t="shared" si="76"/>
      </c>
      <c r="AE48" s="5">
        <f t="shared" si="77"/>
        <v>60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</c>
      <c r="AA49" s="5">
        <f t="shared" si="73"/>
        <v>58</v>
      </c>
      <c r="AB49" s="5">
        <f t="shared" si="74"/>
      </c>
      <c r="AC49" s="5">
        <f t="shared" si="75"/>
      </c>
      <c r="AD49" s="5">
        <f t="shared" si="76"/>
      </c>
      <c r="AE49" s="5">
        <f t="shared" si="77"/>
        <v>58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  <v>54</v>
      </c>
      <c r="AA50" s="5">
        <f t="shared" si="73"/>
      </c>
      <c r="AB50" s="5">
        <f t="shared" si="74"/>
      </c>
      <c r="AC50" s="5">
        <f t="shared" si="75"/>
      </c>
      <c r="AD50" s="5">
        <f t="shared" si="76"/>
      </c>
      <c r="AE50" s="5">
        <f t="shared" si="77"/>
        <v>54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19:L19"/>
    <mergeCell ref="M18:N18"/>
    <mergeCell ref="O19:P19"/>
    <mergeCell ref="O21:P21"/>
    <mergeCell ref="O20:P20"/>
    <mergeCell ref="K20:L20"/>
    <mergeCell ref="O18:P18"/>
    <mergeCell ref="G16:H16"/>
    <mergeCell ref="O17:P17"/>
    <mergeCell ref="K23:L23"/>
    <mergeCell ref="M21:N21"/>
    <mergeCell ref="K21:L21"/>
    <mergeCell ref="K22:L22"/>
    <mergeCell ref="O22:P22"/>
    <mergeCell ref="O23:P23"/>
    <mergeCell ref="M20:N20"/>
    <mergeCell ref="M19:N19"/>
    <mergeCell ref="M22:N22"/>
    <mergeCell ref="M23:N23"/>
    <mergeCell ref="C16:D16"/>
    <mergeCell ref="I2:J2"/>
    <mergeCell ref="C15:P15"/>
    <mergeCell ref="M16:N16"/>
    <mergeCell ref="O2:P2"/>
    <mergeCell ref="I16:J16"/>
    <mergeCell ref="K16:L16"/>
    <mergeCell ref="M2:N2"/>
    <mergeCell ref="A15:B16"/>
    <mergeCell ref="A1:B2"/>
    <mergeCell ref="A3:A10"/>
    <mergeCell ref="K2:L2"/>
    <mergeCell ref="C2:D2"/>
    <mergeCell ref="E2:F2"/>
    <mergeCell ref="C1:R1"/>
    <mergeCell ref="O16:P16"/>
    <mergeCell ref="G2:H2"/>
    <mergeCell ref="E16:F16"/>
    <mergeCell ref="I19:J19"/>
    <mergeCell ref="G19:H19"/>
    <mergeCell ref="C19:D19"/>
    <mergeCell ref="I17:J17"/>
    <mergeCell ref="I18:J18"/>
    <mergeCell ref="Q2:R2"/>
    <mergeCell ref="N13:P13"/>
    <mergeCell ref="K17:L17"/>
    <mergeCell ref="K18:L18"/>
    <mergeCell ref="M17:N17"/>
    <mergeCell ref="E17:F17"/>
    <mergeCell ref="G17:H17"/>
    <mergeCell ref="C18:D18"/>
    <mergeCell ref="E18:F18"/>
    <mergeCell ref="G18:H18"/>
    <mergeCell ref="I22:J22"/>
    <mergeCell ref="E22:F22"/>
    <mergeCell ref="E19:F19"/>
    <mergeCell ref="C17:D17"/>
    <mergeCell ref="E20:F20"/>
    <mergeCell ref="G23:H23"/>
    <mergeCell ref="C20:D20"/>
    <mergeCell ref="G21:H21"/>
    <mergeCell ref="C21:D21"/>
    <mergeCell ref="E21:F21"/>
    <mergeCell ref="I21:J21"/>
    <mergeCell ref="C23:D23"/>
    <mergeCell ref="E23:F23"/>
    <mergeCell ref="I20:J20"/>
    <mergeCell ref="G20:H20"/>
    <mergeCell ref="O24:P24"/>
    <mergeCell ref="C22:D22"/>
    <mergeCell ref="G22:H22"/>
    <mergeCell ref="C24:D24"/>
    <mergeCell ref="E24:F24"/>
    <mergeCell ref="G24:H24"/>
    <mergeCell ref="M24:N24"/>
    <mergeCell ref="I23:J23"/>
    <mergeCell ref="I24:J24"/>
    <mergeCell ref="K24:L24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F3 D4:D10 P10 P3:P8 N9:N10 N3:N7 L8:L10 L3:L6 J7:J10 R3:R9 H3:H4 H6:H10 F5:F10 J3:J5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D53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customWidth="1"/>
    <col min="90" max="130" width="9.00390625" style="0" customWidth="1"/>
  </cols>
  <sheetData>
    <row r="1" spans="1:89" ht="19.5" customHeight="1">
      <c r="A1" s="122" t="s">
        <v>42</v>
      </c>
      <c r="B1" s="151"/>
      <c r="C1" s="129" t="s">
        <v>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2"/>
      <c r="B2" s="153"/>
      <c r="C2" s="159" t="str">
        <f>+B3</f>
        <v>PBRBL</v>
      </c>
      <c r="D2" s="158"/>
      <c r="E2" s="157" t="str">
        <f>+B4</f>
        <v>BSCA</v>
      </c>
      <c r="F2" s="158"/>
      <c r="G2" s="157" t="str">
        <f>+B5</f>
        <v>Lord Nelson</v>
      </c>
      <c r="H2" s="158"/>
      <c r="I2" s="157" t="str">
        <f>+B6</f>
        <v>Jokers</v>
      </c>
      <c r="J2" s="158"/>
      <c r="K2" s="157" t="str">
        <f>+B7</f>
        <v>PBCC</v>
      </c>
      <c r="L2" s="158"/>
      <c r="M2" s="157" t="str">
        <f>+B8</f>
        <v>Green Monks</v>
      </c>
      <c r="N2" s="158"/>
      <c r="O2" s="157" t="str">
        <f>+B9</f>
        <v>Mitre</v>
      </c>
      <c r="P2" s="158"/>
      <c r="Q2" s="157" t="str">
        <f>+B10</f>
        <v>Kitchener</v>
      </c>
      <c r="R2" s="158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91" ht="19.5" customHeight="1" thickBot="1">
      <c r="A3" s="127" t="s">
        <v>7</v>
      </c>
      <c r="B3" s="32" t="s">
        <v>52</v>
      </c>
      <c r="C3" s="7"/>
      <c r="D3" s="7"/>
      <c r="E3" s="6">
        <v>4</v>
      </c>
      <c r="F3" s="3">
        <f aca="true" t="shared" si="0" ref="F3:F10">+IF(E3="","",9-E3)</f>
        <v>5</v>
      </c>
      <c r="G3" s="6">
        <v>7</v>
      </c>
      <c r="H3" s="3">
        <f>+IF(G3="","",9-G3)</f>
        <v>2</v>
      </c>
      <c r="I3" s="6">
        <v>3</v>
      </c>
      <c r="J3" s="3">
        <f>+IF(I3="","",9-I3)</f>
        <v>6</v>
      </c>
      <c r="K3" s="6">
        <v>5</v>
      </c>
      <c r="L3" s="3">
        <f>+IF(K3="","",9-K3)</f>
        <v>4</v>
      </c>
      <c r="M3" s="6">
        <v>6</v>
      </c>
      <c r="N3" s="3">
        <f>+IF(M3="","",9-M3)</f>
        <v>3</v>
      </c>
      <c r="O3" s="6">
        <v>7</v>
      </c>
      <c r="P3" s="3">
        <f aca="true" t="shared" si="1" ref="P3:P8">+IF(O3="","",9-O3)</f>
        <v>2</v>
      </c>
      <c r="Q3" s="6">
        <v>4</v>
      </c>
      <c r="R3" s="3">
        <f aca="true" t="shared" si="2" ref="R3:R9">+IF(Q3="","",9-Q3)</f>
        <v>5</v>
      </c>
      <c r="S3" s="11"/>
      <c r="T3" s="11"/>
      <c r="U3" s="11"/>
      <c r="V3" s="49" t="str">
        <f aca="true" t="shared" si="3" ref="V3:V10">+B3</f>
        <v>PBRBL</v>
      </c>
      <c r="W3" s="41">
        <f aca="true" t="shared" si="4" ref="W3:W10">COUNTIF($BS$3:$CH$10,V3)</f>
        <v>14</v>
      </c>
      <c r="X3" s="41">
        <f aca="true" t="shared" si="5" ref="X3:X10">COUNTIF($BA$3:$BO$10,V3)</f>
        <v>7</v>
      </c>
      <c r="Y3" s="41">
        <f aca="true" t="shared" si="6" ref="Y3:Y10">+W3-X3</f>
        <v>7</v>
      </c>
      <c r="Z3" s="41">
        <f aca="true" t="shared" si="7" ref="Z3:Z10">+X3*2</f>
        <v>14</v>
      </c>
      <c r="AA3" s="52">
        <f>+(C3+E3+G3+I3+K3+M3+O3+Q3)+SUM(D3:D10)</f>
        <v>68</v>
      </c>
      <c r="AB3" s="53">
        <f aca="true" t="shared" si="8" ref="AB3:AB10">+Z3+AA3</f>
        <v>82</v>
      </c>
      <c r="AC3" s="12">
        <f>+AB3+X3/100+0.0001</f>
        <v>82.0701</v>
      </c>
      <c r="AD3">
        <f aca="true" t="shared" si="9" ref="AD3:AD10">RANK(AC3,$AC$3:$AC$10,0)</f>
        <v>2</v>
      </c>
      <c r="AH3" s="41" t="str">
        <f aca="true" t="shared" si="10" ref="AH3:AH10">+IF(C3&gt;4,$B3,C$2)</f>
        <v>PBRBL</v>
      </c>
      <c r="AI3" s="41"/>
      <c r="AJ3" s="41" t="str">
        <f aca="true" t="shared" si="11" ref="AJ3:AJ10">+IF(E3&gt;4,$B3,E$2)</f>
        <v>BSCA</v>
      </c>
      <c r="AK3" s="41"/>
      <c r="AL3" s="41" t="str">
        <f aca="true" t="shared" si="12" ref="AL3:AL10">+IF(G3&gt;4,$B3,G$2)</f>
        <v>PBRBL</v>
      </c>
      <c r="AM3" s="41"/>
      <c r="AN3" s="41" t="str">
        <f aca="true" t="shared" si="13" ref="AN3:AN10">+IF(I3&gt;4,$B3,I$2)</f>
        <v>Jokers</v>
      </c>
      <c r="AO3" s="41"/>
      <c r="AP3" s="41" t="str">
        <f aca="true" t="shared" si="14" ref="AP3:AP10">+IF(K3&gt;4,$B3,K$2)</f>
        <v>PBRBL</v>
      </c>
      <c r="AQ3" s="41"/>
      <c r="AR3" s="41" t="str">
        <f aca="true" t="shared" si="15" ref="AR3:AR10">+IF(M3&gt;4,$B3,M$2)</f>
        <v>PBRBL</v>
      </c>
      <c r="AS3" s="41"/>
      <c r="AT3" s="41" t="str">
        <f aca="true" t="shared" si="16" ref="AT3:AT10">+IF(O3&gt;4,$B3,O$2)</f>
        <v>PBRBL</v>
      </c>
      <c r="AU3" s="41"/>
      <c r="AV3" s="41" t="str">
        <f aca="true" t="shared" si="17" ref="AV3:AV10">+IF(Q3&gt;4,$B3,Q$2)</f>
        <v>Kitchener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BSCA</v>
      </c>
      <c r="BD3" s="41"/>
      <c r="BE3" s="41" t="str">
        <f aca="true" t="shared" si="18" ref="BE3:BE10">IF(G3="","",AL3)</f>
        <v>PBRBL</v>
      </c>
      <c r="BF3" s="41"/>
      <c r="BG3" s="41" t="str">
        <f aca="true" t="shared" si="19" ref="BG3:BG10">IF(I3="","",AN3)</f>
        <v>Jokers</v>
      </c>
      <c r="BH3" s="41"/>
      <c r="BI3" s="41" t="str">
        <f aca="true" t="shared" si="20" ref="BI3:BI10">IF(K3="","",AP3)</f>
        <v>PBRBL</v>
      </c>
      <c r="BJ3" s="41"/>
      <c r="BK3" s="41" t="str">
        <f aca="true" t="shared" si="21" ref="BK3:BK10">IF(M3="","",AR3)</f>
        <v>PBRBL</v>
      </c>
      <c r="BL3" s="41"/>
      <c r="BM3" s="41" t="str">
        <f aca="true" t="shared" si="22" ref="BM3:BM10">IF(O3="","",AT3)</f>
        <v>PBRBL</v>
      </c>
      <c r="BN3" s="41"/>
      <c r="BO3" s="41" t="str">
        <f aca="true" t="shared" si="23" ref="BO3:BO10">IF(Q3="","",AV3)</f>
        <v>Kitchener</v>
      </c>
      <c r="BQ3" s="9"/>
      <c r="BS3" s="41">
        <f aca="true" t="shared" si="24" ref="BS3:BS10">+IF(C3="","",$B3)</f>
      </c>
      <c r="BT3" s="41">
        <f aca="true" t="shared" si="25" ref="BT3:BT10">+IF(D3="","",$C$2)</f>
      </c>
      <c r="BU3" s="41" t="str">
        <f aca="true" t="shared" si="26" ref="BU3:BU10">+IF(E3="","",$B3)</f>
        <v>PBRBL</v>
      </c>
      <c r="BV3" s="41" t="str">
        <f>+IF(F3="","",$E$2)</f>
        <v>BSCA</v>
      </c>
      <c r="BW3" s="41" t="str">
        <f aca="true" t="shared" si="27" ref="BW3:BW10">+IF(G3="","",$B3)</f>
        <v>PBRBL</v>
      </c>
      <c r="BX3" s="41" t="str">
        <f aca="true" t="shared" si="28" ref="BX3:BX10">+IF(H3="","",$G$2)</f>
        <v>Lord Nelson</v>
      </c>
      <c r="BY3" s="41" t="str">
        <f aca="true" t="shared" si="29" ref="BY3:BY10">+IF(I3="","",$B3)</f>
        <v>PBRBL</v>
      </c>
      <c r="BZ3" s="41" t="str">
        <f aca="true" t="shared" si="30" ref="BZ3:BZ10">+IF(J3="","",$I$2)</f>
        <v>Jokers</v>
      </c>
      <c r="CA3" s="41" t="str">
        <f aca="true" t="shared" si="31" ref="CA3:CA10">+IF(K3="","",$B3)</f>
        <v>PBRBL</v>
      </c>
      <c r="CB3" s="41" t="str">
        <f aca="true" t="shared" si="32" ref="CB3:CB10">+IF(L3="","",$K$2)</f>
        <v>PBCC</v>
      </c>
      <c r="CC3" s="41" t="str">
        <f aca="true" t="shared" si="33" ref="CC3:CC10">+IF(M3="","",$B3)</f>
        <v>PBRBL</v>
      </c>
      <c r="CD3" s="41" t="str">
        <f aca="true" t="shared" si="34" ref="CD3:CD10">+IF(N3="","",$M$2)</f>
        <v>Green Monks</v>
      </c>
      <c r="CE3" s="41" t="str">
        <f aca="true" t="shared" si="35" ref="CE3:CE10">+IF(O3="","",$B3)</f>
        <v>PBRBL</v>
      </c>
      <c r="CF3" s="41" t="str">
        <f aca="true" t="shared" si="36" ref="CF3:CF10">+IF(P3="","",$O$2)</f>
        <v>Mitre</v>
      </c>
      <c r="CG3" s="41" t="str">
        <f aca="true" t="shared" si="37" ref="CG3:CG10">+IF(Q3="","",$B3)</f>
        <v>PBRBL</v>
      </c>
      <c r="CH3" s="41" t="str">
        <f aca="true" t="shared" si="38" ref="CH3:CH10">+IF(R3="","",$Q$2)</f>
        <v>Kitchener</v>
      </c>
      <c r="CM3" s="103"/>
    </row>
    <row r="4" spans="1:91" ht="19.5" customHeight="1" thickBot="1">
      <c r="A4" s="155"/>
      <c r="B4" s="33" t="s">
        <v>1</v>
      </c>
      <c r="C4" s="6">
        <v>5</v>
      </c>
      <c r="D4" s="3">
        <f aca="true" t="shared" si="39" ref="D4:D10">+IF(C4="","",9-C4)</f>
        <v>4</v>
      </c>
      <c r="E4" s="7"/>
      <c r="F4" s="7"/>
      <c r="G4" s="6">
        <v>6</v>
      </c>
      <c r="H4" s="3">
        <f>+IF(G4="","",9-G4)</f>
        <v>3</v>
      </c>
      <c r="I4" s="6">
        <v>7</v>
      </c>
      <c r="J4" s="3">
        <f>+IF(I4="","",9-I4)</f>
        <v>2</v>
      </c>
      <c r="K4" s="6">
        <v>6</v>
      </c>
      <c r="L4" s="3">
        <f>+IF(K4="","",9-K4)</f>
        <v>3</v>
      </c>
      <c r="M4" s="6">
        <v>8</v>
      </c>
      <c r="N4" s="3">
        <f>+IF(M4="","",9-M4)</f>
        <v>1</v>
      </c>
      <c r="O4" s="6">
        <v>7</v>
      </c>
      <c r="P4" s="3">
        <f t="shared" si="1"/>
        <v>2</v>
      </c>
      <c r="Q4" s="6">
        <v>3</v>
      </c>
      <c r="R4" s="3">
        <f t="shared" si="2"/>
        <v>6</v>
      </c>
      <c r="S4" s="11"/>
      <c r="T4" s="11"/>
      <c r="U4" s="11"/>
      <c r="V4" s="49" t="str">
        <f t="shared" si="3"/>
        <v>BSCA</v>
      </c>
      <c r="W4" s="41">
        <f t="shared" si="4"/>
        <v>14</v>
      </c>
      <c r="X4" s="41">
        <f t="shared" si="5"/>
        <v>13</v>
      </c>
      <c r="Y4" s="41">
        <f t="shared" si="6"/>
        <v>1</v>
      </c>
      <c r="Z4" s="41">
        <f t="shared" si="7"/>
        <v>26</v>
      </c>
      <c r="AA4" s="52">
        <f>+(C4+E4+G4+I4+K4+M4+O4+Q4)+SUM(F3:F10)</f>
        <v>84</v>
      </c>
      <c r="AB4" s="53">
        <f t="shared" si="8"/>
        <v>110</v>
      </c>
      <c r="AC4" s="12">
        <f>+AB4+X4/100+0.0002</f>
        <v>110.1302</v>
      </c>
      <c r="AD4">
        <f t="shared" si="9"/>
        <v>1</v>
      </c>
      <c r="AH4" s="41" t="str">
        <f t="shared" si="10"/>
        <v>BSCA</v>
      </c>
      <c r="AI4" s="41"/>
      <c r="AJ4" s="41" t="str">
        <f t="shared" si="11"/>
        <v>BSCA</v>
      </c>
      <c r="AK4" s="41"/>
      <c r="AL4" s="41" t="str">
        <f t="shared" si="12"/>
        <v>BSCA</v>
      </c>
      <c r="AM4" s="41"/>
      <c r="AN4" s="41" t="str">
        <f t="shared" si="13"/>
        <v>BSCA</v>
      </c>
      <c r="AO4" s="41"/>
      <c r="AP4" s="41" t="str">
        <f t="shared" si="14"/>
        <v>BSCA</v>
      </c>
      <c r="AQ4" s="41"/>
      <c r="AR4" s="41" t="str">
        <f t="shared" si="15"/>
        <v>BSCA</v>
      </c>
      <c r="AS4" s="41"/>
      <c r="AT4" s="41" t="str">
        <f t="shared" si="16"/>
        <v>BSCA</v>
      </c>
      <c r="AU4" s="41"/>
      <c r="AV4" s="41" t="str">
        <f t="shared" si="17"/>
        <v>Kitchener</v>
      </c>
      <c r="AW4" s="9"/>
      <c r="AX4" s="9"/>
      <c r="AY4" s="9"/>
      <c r="AZ4" s="9"/>
      <c r="BA4" s="41" t="str">
        <f aca="true" t="shared" si="40" ref="BA4:BA10">IF(C4="","",AH4)</f>
        <v>BSCA</v>
      </c>
      <c r="BB4" s="41"/>
      <c r="BC4" s="41">
        <f aca="true" t="shared" si="41" ref="BC4:BC10">IF(E4="","",AJ4)</f>
      </c>
      <c r="BD4" s="41"/>
      <c r="BE4" s="41" t="str">
        <f t="shared" si="18"/>
        <v>BSCA</v>
      </c>
      <c r="BF4" s="41"/>
      <c r="BG4" s="41" t="str">
        <f t="shared" si="19"/>
        <v>BSCA</v>
      </c>
      <c r="BH4" s="41"/>
      <c r="BI4" s="41" t="str">
        <f t="shared" si="20"/>
        <v>BSCA</v>
      </c>
      <c r="BJ4" s="41"/>
      <c r="BK4" s="41" t="str">
        <f t="shared" si="21"/>
        <v>BSCA</v>
      </c>
      <c r="BL4" s="41"/>
      <c r="BM4" s="41" t="str">
        <f t="shared" si="22"/>
        <v>BSCA</v>
      </c>
      <c r="BN4" s="41"/>
      <c r="BO4" s="41" t="str">
        <f t="shared" si="23"/>
        <v>Kitchener</v>
      </c>
      <c r="BQ4" s="9"/>
      <c r="BS4" s="41" t="str">
        <f t="shared" si="24"/>
        <v>BSCA</v>
      </c>
      <c r="BT4" s="41" t="str">
        <f t="shared" si="25"/>
        <v>PBRBL</v>
      </c>
      <c r="BU4" s="41">
        <f t="shared" si="26"/>
      </c>
      <c r="BV4" s="41">
        <f aca="true" t="shared" si="42" ref="BV4:BV10">+IF(F4="","",$E$2)</f>
      </c>
      <c r="BW4" s="41" t="str">
        <f t="shared" si="27"/>
        <v>BSCA</v>
      </c>
      <c r="BX4" s="41" t="str">
        <f t="shared" si="28"/>
        <v>Lord Nelson</v>
      </c>
      <c r="BY4" s="41" t="str">
        <f t="shared" si="29"/>
        <v>BSCA</v>
      </c>
      <c r="BZ4" s="41" t="str">
        <f t="shared" si="30"/>
        <v>Jokers</v>
      </c>
      <c r="CA4" s="41" t="str">
        <f t="shared" si="31"/>
        <v>BSCA</v>
      </c>
      <c r="CB4" s="41" t="str">
        <f t="shared" si="32"/>
        <v>PBCC</v>
      </c>
      <c r="CC4" s="41" t="str">
        <f t="shared" si="33"/>
        <v>BSCA</v>
      </c>
      <c r="CD4" s="41" t="str">
        <f t="shared" si="34"/>
        <v>Green Monks</v>
      </c>
      <c r="CE4" s="41" t="str">
        <f t="shared" si="35"/>
        <v>BSCA</v>
      </c>
      <c r="CF4" s="41" t="str">
        <f t="shared" si="36"/>
        <v>Mitre</v>
      </c>
      <c r="CG4" s="41" t="str">
        <f t="shared" si="37"/>
        <v>BSCA</v>
      </c>
      <c r="CH4" s="41" t="str">
        <f t="shared" si="38"/>
        <v>Kitchener</v>
      </c>
      <c r="CM4" s="103"/>
    </row>
    <row r="5" spans="1:91" ht="19.5" customHeight="1" thickBot="1">
      <c r="A5" s="155"/>
      <c r="B5" s="33" t="s">
        <v>60</v>
      </c>
      <c r="C5" s="6">
        <v>3</v>
      </c>
      <c r="D5" s="3">
        <f t="shared" si="39"/>
        <v>6</v>
      </c>
      <c r="E5" s="6">
        <v>1</v>
      </c>
      <c r="F5" s="3">
        <f t="shared" si="0"/>
        <v>8</v>
      </c>
      <c r="G5" s="7"/>
      <c r="H5" s="7"/>
      <c r="I5" s="6">
        <v>5</v>
      </c>
      <c r="J5" s="3">
        <f>+IF(I5="","",9-I5)</f>
        <v>4</v>
      </c>
      <c r="K5" s="6">
        <v>4</v>
      </c>
      <c r="L5" s="3">
        <f>+IF(K5="","",9-K5)</f>
        <v>5</v>
      </c>
      <c r="M5" s="6">
        <v>5</v>
      </c>
      <c r="N5" s="3">
        <f>+IF(M5="","",9-M5)</f>
        <v>4</v>
      </c>
      <c r="O5" s="6">
        <v>5</v>
      </c>
      <c r="P5" s="3">
        <f>+IF(O5="","",9-O5)</f>
        <v>4</v>
      </c>
      <c r="Q5" s="6">
        <v>4</v>
      </c>
      <c r="R5" s="3">
        <f t="shared" si="2"/>
        <v>5</v>
      </c>
      <c r="S5" s="11"/>
      <c r="T5" s="11"/>
      <c r="U5" s="11"/>
      <c r="V5" s="49" t="str">
        <f t="shared" si="3"/>
        <v>Lord Nelson</v>
      </c>
      <c r="W5" s="41">
        <f t="shared" si="4"/>
        <v>14</v>
      </c>
      <c r="X5" s="41">
        <f t="shared" si="5"/>
        <v>5</v>
      </c>
      <c r="Y5" s="41">
        <f t="shared" si="6"/>
        <v>9</v>
      </c>
      <c r="Z5" s="41">
        <f t="shared" si="7"/>
        <v>10</v>
      </c>
      <c r="AA5" s="52">
        <f>+(C5+E5+G5+I5+K5+M5+O5+Q5)+SUM(H3:H10)</f>
        <v>53</v>
      </c>
      <c r="AB5" s="53">
        <f t="shared" si="8"/>
        <v>63</v>
      </c>
      <c r="AC5" s="12">
        <f>+AB5+X5/100+0.0003</f>
        <v>63.0503</v>
      </c>
      <c r="AD5">
        <f t="shared" si="9"/>
        <v>8</v>
      </c>
      <c r="AH5" s="41" t="str">
        <f t="shared" si="10"/>
        <v>PBRBL</v>
      </c>
      <c r="AI5" s="41"/>
      <c r="AJ5" s="41" t="str">
        <f t="shared" si="11"/>
        <v>BSCA</v>
      </c>
      <c r="AK5" s="41"/>
      <c r="AL5" s="41" t="str">
        <f t="shared" si="12"/>
        <v>Lord Nelson</v>
      </c>
      <c r="AM5" s="41"/>
      <c r="AN5" s="41" t="str">
        <f t="shared" si="13"/>
        <v>Lord Nelson</v>
      </c>
      <c r="AO5" s="41"/>
      <c r="AP5" s="41" t="str">
        <f t="shared" si="14"/>
        <v>PBCC</v>
      </c>
      <c r="AQ5" s="41"/>
      <c r="AR5" s="41" t="str">
        <f t="shared" si="15"/>
        <v>Lord Nelson</v>
      </c>
      <c r="AS5" s="41"/>
      <c r="AT5" s="41" t="str">
        <f t="shared" si="16"/>
        <v>Lord Nelson</v>
      </c>
      <c r="AU5" s="41"/>
      <c r="AV5" s="41" t="str">
        <f t="shared" si="17"/>
        <v>Kitchener</v>
      </c>
      <c r="AW5" s="9"/>
      <c r="AX5" s="9"/>
      <c r="AY5" s="9"/>
      <c r="AZ5" s="9"/>
      <c r="BA5" s="41" t="str">
        <f t="shared" si="40"/>
        <v>PBRBL</v>
      </c>
      <c r="BB5" s="41"/>
      <c r="BC5" s="41" t="str">
        <f t="shared" si="41"/>
        <v>BSCA</v>
      </c>
      <c r="BD5" s="41"/>
      <c r="BE5" s="41">
        <f t="shared" si="18"/>
      </c>
      <c r="BF5" s="41"/>
      <c r="BG5" s="41" t="str">
        <f t="shared" si="19"/>
        <v>Lord Nelson</v>
      </c>
      <c r="BH5" s="41"/>
      <c r="BI5" s="41" t="str">
        <f t="shared" si="20"/>
        <v>PBCC</v>
      </c>
      <c r="BJ5" s="41"/>
      <c r="BK5" s="41" t="str">
        <f t="shared" si="21"/>
        <v>Lord Nelson</v>
      </c>
      <c r="BL5" s="41"/>
      <c r="BM5" s="41" t="str">
        <f t="shared" si="22"/>
        <v>Lord Nelson</v>
      </c>
      <c r="BN5" s="41"/>
      <c r="BO5" s="41" t="str">
        <f t="shared" si="23"/>
        <v>Kitchener</v>
      </c>
      <c r="BQ5" s="9"/>
      <c r="BS5" s="41" t="str">
        <f t="shared" si="24"/>
        <v>Lord Nelson</v>
      </c>
      <c r="BT5" s="41" t="str">
        <f t="shared" si="25"/>
        <v>PBRBL</v>
      </c>
      <c r="BU5" s="41" t="str">
        <f t="shared" si="26"/>
        <v>Lord Nelson</v>
      </c>
      <c r="BV5" s="41" t="str">
        <f t="shared" si="42"/>
        <v>BSCA</v>
      </c>
      <c r="BW5" s="41">
        <f t="shared" si="27"/>
      </c>
      <c r="BX5" s="41">
        <f t="shared" si="28"/>
      </c>
      <c r="BY5" s="41" t="str">
        <f t="shared" si="29"/>
        <v>Lord Nelson</v>
      </c>
      <c r="BZ5" s="41" t="str">
        <f t="shared" si="30"/>
        <v>Jokers</v>
      </c>
      <c r="CA5" s="41" t="str">
        <f t="shared" si="31"/>
        <v>Lord Nelson</v>
      </c>
      <c r="CB5" s="41" t="str">
        <f t="shared" si="32"/>
        <v>PBCC</v>
      </c>
      <c r="CC5" s="41" t="str">
        <f t="shared" si="33"/>
        <v>Lord Nelson</v>
      </c>
      <c r="CD5" s="41" t="str">
        <f t="shared" si="34"/>
        <v>Green Monks</v>
      </c>
      <c r="CE5" s="41" t="str">
        <f t="shared" si="35"/>
        <v>Lord Nelson</v>
      </c>
      <c r="CF5" s="41" t="str">
        <f t="shared" si="36"/>
        <v>Mitre</v>
      </c>
      <c r="CG5" s="41" t="str">
        <f t="shared" si="37"/>
        <v>Lord Nelson</v>
      </c>
      <c r="CH5" s="41" t="str">
        <f t="shared" si="38"/>
        <v>Kitchener</v>
      </c>
      <c r="CM5" s="103"/>
    </row>
    <row r="6" spans="1:91" ht="19.5" customHeight="1" thickBot="1">
      <c r="A6" s="155"/>
      <c r="B6" s="33" t="s">
        <v>24</v>
      </c>
      <c r="C6" s="6">
        <v>3</v>
      </c>
      <c r="D6" s="3">
        <f t="shared" si="39"/>
        <v>6</v>
      </c>
      <c r="E6" s="6">
        <v>2</v>
      </c>
      <c r="F6" s="3">
        <f t="shared" si="0"/>
        <v>7</v>
      </c>
      <c r="G6" s="6">
        <v>5</v>
      </c>
      <c r="H6" s="3">
        <f>+IF(G6="","",9-G6)</f>
        <v>4</v>
      </c>
      <c r="I6" s="7"/>
      <c r="J6" s="7"/>
      <c r="K6" s="6">
        <v>5</v>
      </c>
      <c r="L6" s="3">
        <f>+IF(K6="","",9-K6)</f>
        <v>4</v>
      </c>
      <c r="M6" s="6">
        <v>2</v>
      </c>
      <c r="N6" s="3">
        <f>+IF(M6="","",9-M6)</f>
        <v>7</v>
      </c>
      <c r="O6" s="6">
        <v>4</v>
      </c>
      <c r="P6" s="3">
        <f t="shared" si="1"/>
        <v>5</v>
      </c>
      <c r="Q6" s="6">
        <v>4</v>
      </c>
      <c r="R6" s="3">
        <f t="shared" si="2"/>
        <v>5</v>
      </c>
      <c r="S6" s="11"/>
      <c r="T6" s="11"/>
      <c r="U6" s="11"/>
      <c r="V6" s="49" t="str">
        <f t="shared" si="3"/>
        <v>Jokers</v>
      </c>
      <c r="W6" s="41">
        <f t="shared" si="4"/>
        <v>14</v>
      </c>
      <c r="X6" s="41">
        <f t="shared" si="5"/>
        <v>5</v>
      </c>
      <c r="Y6" s="41">
        <f t="shared" si="6"/>
        <v>9</v>
      </c>
      <c r="Z6" s="41">
        <f t="shared" si="7"/>
        <v>10</v>
      </c>
      <c r="AA6" s="52">
        <f>+(C6+E6+G6+I6+K6+M6+O6+Q6)+SUM(J3:J10)</f>
        <v>54</v>
      </c>
      <c r="AB6" s="53">
        <f t="shared" si="8"/>
        <v>64</v>
      </c>
      <c r="AC6" s="12">
        <f>+AB6+X6/100+0.0004</f>
        <v>64.0504</v>
      </c>
      <c r="AD6">
        <f t="shared" si="9"/>
        <v>7</v>
      </c>
      <c r="AH6" s="41" t="str">
        <f t="shared" si="10"/>
        <v>PBRBL</v>
      </c>
      <c r="AI6" s="41"/>
      <c r="AJ6" s="41" t="str">
        <f t="shared" si="11"/>
        <v>BSCA</v>
      </c>
      <c r="AK6" s="41"/>
      <c r="AL6" s="41" t="str">
        <f t="shared" si="12"/>
        <v>Jokers</v>
      </c>
      <c r="AM6" s="41"/>
      <c r="AN6" s="41" t="str">
        <f t="shared" si="13"/>
        <v>Jokers</v>
      </c>
      <c r="AO6" s="41"/>
      <c r="AP6" s="41" t="str">
        <f t="shared" si="14"/>
        <v>Jokers</v>
      </c>
      <c r="AQ6" s="41"/>
      <c r="AR6" s="41" t="str">
        <f t="shared" si="15"/>
        <v>Green Monks</v>
      </c>
      <c r="AS6" s="41"/>
      <c r="AT6" s="41" t="str">
        <f t="shared" si="16"/>
        <v>Mitre</v>
      </c>
      <c r="AU6" s="41"/>
      <c r="AV6" s="41" t="str">
        <f t="shared" si="17"/>
        <v>Kitchener</v>
      </c>
      <c r="AW6" s="9"/>
      <c r="AX6" s="9"/>
      <c r="AY6" s="9"/>
      <c r="AZ6" s="9"/>
      <c r="BA6" s="41" t="str">
        <f t="shared" si="40"/>
        <v>PBRBL</v>
      </c>
      <c r="BB6" s="41"/>
      <c r="BC6" s="41" t="str">
        <f t="shared" si="41"/>
        <v>BSCA</v>
      </c>
      <c r="BD6" s="41"/>
      <c r="BE6" s="41" t="str">
        <f t="shared" si="18"/>
        <v>Jokers</v>
      </c>
      <c r="BF6" s="41"/>
      <c r="BG6" s="41">
        <f t="shared" si="19"/>
      </c>
      <c r="BH6" s="41"/>
      <c r="BI6" s="41" t="str">
        <f t="shared" si="20"/>
        <v>Jokers</v>
      </c>
      <c r="BJ6" s="41"/>
      <c r="BK6" s="41" t="str">
        <f t="shared" si="21"/>
        <v>Green Monks</v>
      </c>
      <c r="BL6" s="41"/>
      <c r="BM6" s="41" t="str">
        <f t="shared" si="22"/>
        <v>Mitre</v>
      </c>
      <c r="BN6" s="41"/>
      <c r="BO6" s="41" t="str">
        <f t="shared" si="23"/>
        <v>Kitchener</v>
      </c>
      <c r="BQ6" s="9"/>
      <c r="BS6" s="41" t="str">
        <f t="shared" si="24"/>
        <v>Jokers</v>
      </c>
      <c r="BT6" s="41" t="str">
        <f t="shared" si="25"/>
        <v>PBRBL</v>
      </c>
      <c r="BU6" s="41" t="str">
        <f t="shared" si="26"/>
        <v>Jokers</v>
      </c>
      <c r="BV6" s="41" t="str">
        <f t="shared" si="42"/>
        <v>BSCA</v>
      </c>
      <c r="BW6" s="41" t="str">
        <f t="shared" si="27"/>
        <v>Jokers</v>
      </c>
      <c r="BX6" s="41" t="str">
        <f t="shared" si="28"/>
        <v>Lord Nelson</v>
      </c>
      <c r="BY6" s="41">
        <f t="shared" si="29"/>
      </c>
      <c r="BZ6" s="41">
        <f t="shared" si="30"/>
      </c>
      <c r="CA6" s="41" t="str">
        <f t="shared" si="31"/>
        <v>Jokers</v>
      </c>
      <c r="CB6" s="41" t="str">
        <f t="shared" si="32"/>
        <v>PBCC</v>
      </c>
      <c r="CC6" s="41" t="str">
        <f t="shared" si="33"/>
        <v>Jokers</v>
      </c>
      <c r="CD6" s="41" t="str">
        <f t="shared" si="34"/>
        <v>Green Monks</v>
      </c>
      <c r="CE6" s="41" t="str">
        <f t="shared" si="35"/>
        <v>Jokers</v>
      </c>
      <c r="CF6" s="41" t="str">
        <f t="shared" si="36"/>
        <v>Mitre</v>
      </c>
      <c r="CG6" s="41" t="str">
        <f t="shared" si="37"/>
        <v>Jokers</v>
      </c>
      <c r="CH6" s="41" t="str">
        <f t="shared" si="38"/>
        <v>Kitchener</v>
      </c>
      <c r="CM6" s="103"/>
    </row>
    <row r="7" spans="1:134" ht="19.5" customHeight="1" thickBot="1">
      <c r="A7" s="155"/>
      <c r="B7" s="33" t="s">
        <v>53</v>
      </c>
      <c r="C7" s="6">
        <v>4</v>
      </c>
      <c r="D7" s="3">
        <f t="shared" si="39"/>
        <v>5</v>
      </c>
      <c r="E7" s="6">
        <v>4</v>
      </c>
      <c r="F7" s="3">
        <f t="shared" si="0"/>
        <v>5</v>
      </c>
      <c r="G7" s="6">
        <v>3</v>
      </c>
      <c r="H7" s="3">
        <f>+IF(G7="","",9-G7)</f>
        <v>6</v>
      </c>
      <c r="I7" s="6">
        <v>4</v>
      </c>
      <c r="J7" s="3">
        <f>+IF(I7="","",9-I7)</f>
        <v>5</v>
      </c>
      <c r="K7" s="39"/>
      <c r="L7" s="34"/>
      <c r="M7" s="6">
        <v>5</v>
      </c>
      <c r="N7" s="3">
        <f>+IF(M7="","",9-M7)</f>
        <v>4</v>
      </c>
      <c r="O7" s="6">
        <v>4</v>
      </c>
      <c r="P7" s="3">
        <f t="shared" si="1"/>
        <v>5</v>
      </c>
      <c r="Q7" s="6">
        <v>3</v>
      </c>
      <c r="R7" s="3">
        <f t="shared" si="2"/>
        <v>6</v>
      </c>
      <c r="S7" s="11"/>
      <c r="T7" s="11"/>
      <c r="U7" s="11"/>
      <c r="V7" s="49" t="str">
        <f t="shared" si="3"/>
        <v>PBCC</v>
      </c>
      <c r="W7" s="41">
        <f t="shared" si="4"/>
        <v>14</v>
      </c>
      <c r="X7" s="41">
        <f t="shared" si="5"/>
        <v>4</v>
      </c>
      <c r="Y7" s="41">
        <f t="shared" si="6"/>
        <v>10</v>
      </c>
      <c r="Z7" s="41">
        <f t="shared" si="7"/>
        <v>8</v>
      </c>
      <c r="AA7" s="52">
        <f>+(C7+E7+G7+I7+K7+M7+O7+Q7)+SUM(L3:L10)</f>
        <v>60</v>
      </c>
      <c r="AB7" s="53">
        <f t="shared" si="8"/>
        <v>68</v>
      </c>
      <c r="AC7" s="12">
        <f>+AB7+X7/100+0.0005</f>
        <v>68.04050000000001</v>
      </c>
      <c r="AD7">
        <f t="shared" si="9"/>
        <v>6</v>
      </c>
      <c r="AH7" s="41" t="str">
        <f t="shared" si="10"/>
        <v>PBRBL</v>
      </c>
      <c r="AI7" s="41"/>
      <c r="AJ7" s="41" t="str">
        <f t="shared" si="11"/>
        <v>BSCA</v>
      </c>
      <c r="AK7" s="41"/>
      <c r="AL7" s="41" t="str">
        <f t="shared" si="12"/>
        <v>Lord Nelson</v>
      </c>
      <c r="AM7" s="41"/>
      <c r="AN7" s="41" t="str">
        <f t="shared" si="13"/>
        <v>Jokers</v>
      </c>
      <c r="AO7" s="41"/>
      <c r="AP7" s="41" t="str">
        <f t="shared" si="14"/>
        <v>PBCC</v>
      </c>
      <c r="AQ7" s="41"/>
      <c r="AR7" s="41" t="str">
        <f t="shared" si="15"/>
        <v>PBCC</v>
      </c>
      <c r="AS7" s="41"/>
      <c r="AT7" s="41" t="str">
        <f t="shared" si="16"/>
        <v>Mitre</v>
      </c>
      <c r="AU7" s="41"/>
      <c r="AV7" s="41" t="str">
        <f t="shared" si="17"/>
        <v>Kitchener</v>
      </c>
      <c r="AW7" s="9"/>
      <c r="AX7" s="9"/>
      <c r="AY7" s="9"/>
      <c r="AZ7" s="9"/>
      <c r="BA7" s="41" t="str">
        <f t="shared" si="40"/>
        <v>PBRBL</v>
      </c>
      <c r="BB7" s="41"/>
      <c r="BC7" s="41" t="str">
        <f t="shared" si="41"/>
        <v>BSCA</v>
      </c>
      <c r="BD7" s="41"/>
      <c r="BE7" s="41" t="str">
        <f t="shared" si="18"/>
        <v>Lord Nelson</v>
      </c>
      <c r="BF7" s="41"/>
      <c r="BG7" s="41" t="str">
        <f t="shared" si="19"/>
        <v>Jokers</v>
      </c>
      <c r="BH7" s="41"/>
      <c r="BI7" s="41">
        <f t="shared" si="20"/>
      </c>
      <c r="BJ7" s="41"/>
      <c r="BK7" s="41" t="str">
        <f t="shared" si="21"/>
        <v>PBCC</v>
      </c>
      <c r="BL7" s="41"/>
      <c r="BM7" s="41" t="str">
        <f t="shared" si="22"/>
        <v>Mitre</v>
      </c>
      <c r="BN7" s="41"/>
      <c r="BO7" s="41" t="str">
        <f t="shared" si="23"/>
        <v>Kitchener</v>
      </c>
      <c r="BQ7" s="9"/>
      <c r="BS7" s="41" t="str">
        <f t="shared" si="24"/>
        <v>PBCC</v>
      </c>
      <c r="BT7" s="41" t="str">
        <f t="shared" si="25"/>
        <v>PBRBL</v>
      </c>
      <c r="BU7" s="41" t="str">
        <f t="shared" si="26"/>
        <v>PBCC</v>
      </c>
      <c r="BV7" s="41" t="str">
        <f t="shared" si="42"/>
        <v>BSCA</v>
      </c>
      <c r="BW7" s="41" t="str">
        <f t="shared" si="27"/>
        <v>PBCC</v>
      </c>
      <c r="BX7" s="41" t="str">
        <f t="shared" si="28"/>
        <v>Lord Nelson</v>
      </c>
      <c r="BY7" s="41" t="str">
        <f t="shared" si="29"/>
        <v>PBCC</v>
      </c>
      <c r="BZ7" s="41" t="str">
        <f t="shared" si="30"/>
        <v>Jokers</v>
      </c>
      <c r="CA7" s="41">
        <f t="shared" si="31"/>
      </c>
      <c r="CB7" s="41">
        <f t="shared" si="32"/>
      </c>
      <c r="CC7" s="41" t="str">
        <f t="shared" si="33"/>
        <v>PBCC</v>
      </c>
      <c r="CD7" s="41" t="str">
        <f t="shared" si="34"/>
        <v>Green Monks</v>
      </c>
      <c r="CE7" s="41" t="str">
        <f t="shared" si="35"/>
        <v>PBCC</v>
      </c>
      <c r="CF7" s="41" t="str">
        <f t="shared" si="36"/>
        <v>Mitre</v>
      </c>
      <c r="CG7" s="41" t="str">
        <f t="shared" si="37"/>
        <v>PBCC</v>
      </c>
      <c r="CH7" s="41" t="str">
        <f t="shared" si="38"/>
        <v>Kitchener</v>
      </c>
      <c r="ED7" s="91"/>
    </row>
    <row r="8" spans="1:134" ht="19.5" customHeight="1" thickBot="1">
      <c r="A8" s="155"/>
      <c r="B8" s="33" t="s">
        <v>5</v>
      </c>
      <c r="C8" s="6">
        <v>5</v>
      </c>
      <c r="D8" s="3">
        <f t="shared" si="39"/>
        <v>4</v>
      </c>
      <c r="E8" s="6">
        <v>2</v>
      </c>
      <c r="F8" s="3">
        <f t="shared" si="0"/>
        <v>7</v>
      </c>
      <c r="G8" s="6">
        <v>7</v>
      </c>
      <c r="H8" s="3">
        <f>+IF(G8="","",9-G8)</f>
        <v>2</v>
      </c>
      <c r="I8" s="6">
        <v>5</v>
      </c>
      <c r="J8" s="3">
        <f>+IF(I8="","",9-I8)</f>
        <v>4</v>
      </c>
      <c r="K8" s="60">
        <v>6</v>
      </c>
      <c r="L8" s="3">
        <f>+IF(K8="","",9-K8)</f>
        <v>3</v>
      </c>
      <c r="M8" s="42"/>
      <c r="N8" s="42"/>
      <c r="O8" s="6">
        <v>3</v>
      </c>
      <c r="P8" s="3">
        <f t="shared" si="1"/>
        <v>6</v>
      </c>
      <c r="Q8" s="6">
        <v>3</v>
      </c>
      <c r="R8" s="3">
        <f t="shared" si="2"/>
        <v>6</v>
      </c>
      <c r="S8" s="11"/>
      <c r="T8" s="11"/>
      <c r="U8" s="11"/>
      <c r="V8" s="49" t="str">
        <f t="shared" si="3"/>
        <v>Green Monks</v>
      </c>
      <c r="W8" s="41">
        <f t="shared" si="4"/>
        <v>14</v>
      </c>
      <c r="X8" s="41">
        <f t="shared" si="5"/>
        <v>7</v>
      </c>
      <c r="Y8" s="41">
        <f t="shared" si="6"/>
        <v>7</v>
      </c>
      <c r="Z8" s="41">
        <f t="shared" si="7"/>
        <v>14</v>
      </c>
      <c r="AA8" s="52">
        <f>+(C8+E8+G8+I8+K8+M8+O8+Q8)+SUM(N3:N10)</f>
        <v>63</v>
      </c>
      <c r="AB8" s="53">
        <f t="shared" si="8"/>
        <v>77</v>
      </c>
      <c r="AC8" s="12">
        <f>+AB8+X8/100+0.0006</f>
        <v>77.0706</v>
      </c>
      <c r="AD8">
        <f t="shared" si="9"/>
        <v>4</v>
      </c>
      <c r="AH8" s="41" t="str">
        <f t="shared" si="10"/>
        <v>Green Monks</v>
      </c>
      <c r="AI8" s="41"/>
      <c r="AJ8" s="41" t="str">
        <f t="shared" si="11"/>
        <v>BSCA</v>
      </c>
      <c r="AK8" s="41"/>
      <c r="AL8" s="41" t="str">
        <f t="shared" si="12"/>
        <v>Green Monks</v>
      </c>
      <c r="AM8" s="41"/>
      <c r="AN8" s="41" t="str">
        <f t="shared" si="13"/>
        <v>Green Monks</v>
      </c>
      <c r="AO8" s="41"/>
      <c r="AP8" s="41" t="str">
        <f t="shared" si="14"/>
        <v>Green Monks</v>
      </c>
      <c r="AQ8" s="41"/>
      <c r="AR8" s="41" t="str">
        <f t="shared" si="15"/>
        <v>Green Monks</v>
      </c>
      <c r="AS8" s="41"/>
      <c r="AT8" s="41" t="str">
        <f t="shared" si="16"/>
        <v>Mitre</v>
      </c>
      <c r="AU8" s="41"/>
      <c r="AV8" s="41" t="str">
        <f t="shared" si="17"/>
        <v>Kitchener</v>
      </c>
      <c r="AW8" s="9"/>
      <c r="AX8" s="9"/>
      <c r="AY8" s="9"/>
      <c r="AZ8" s="9"/>
      <c r="BA8" s="41" t="str">
        <f t="shared" si="40"/>
        <v>Green Monks</v>
      </c>
      <c r="BB8" s="41"/>
      <c r="BC8" s="50" t="str">
        <f t="shared" si="41"/>
        <v>BSCA</v>
      </c>
      <c r="BD8" s="41"/>
      <c r="BE8" s="50" t="str">
        <f t="shared" si="18"/>
        <v>Green Monks</v>
      </c>
      <c r="BF8" s="41"/>
      <c r="BG8" s="50" t="str">
        <f t="shared" si="19"/>
        <v>Green Monks</v>
      </c>
      <c r="BH8" s="41"/>
      <c r="BI8" s="41" t="str">
        <f t="shared" si="20"/>
        <v>Green Monks</v>
      </c>
      <c r="BJ8" s="41"/>
      <c r="BK8" s="41">
        <f t="shared" si="21"/>
      </c>
      <c r="BL8" s="41"/>
      <c r="BM8" s="50" t="str">
        <f t="shared" si="22"/>
        <v>Mitre</v>
      </c>
      <c r="BN8" s="41"/>
      <c r="BO8" s="50" t="str">
        <f t="shared" si="23"/>
        <v>Kitchener</v>
      </c>
      <c r="BQ8" s="9"/>
      <c r="BS8" s="41" t="str">
        <f t="shared" si="24"/>
        <v>Green Monks</v>
      </c>
      <c r="BT8" s="41" t="str">
        <f t="shared" si="25"/>
        <v>PBRBL</v>
      </c>
      <c r="BU8" s="41" t="str">
        <f t="shared" si="26"/>
        <v>Green Monks</v>
      </c>
      <c r="BV8" s="41" t="str">
        <f t="shared" si="42"/>
        <v>BSCA</v>
      </c>
      <c r="BW8" s="41" t="str">
        <f t="shared" si="27"/>
        <v>Green Monks</v>
      </c>
      <c r="BX8" s="41" t="str">
        <f t="shared" si="28"/>
        <v>Lord Nelson</v>
      </c>
      <c r="BY8" s="41" t="str">
        <f t="shared" si="29"/>
        <v>Green Monks</v>
      </c>
      <c r="BZ8" s="41" t="str">
        <f t="shared" si="30"/>
        <v>Jokers</v>
      </c>
      <c r="CA8" s="41" t="str">
        <f t="shared" si="31"/>
        <v>Green Monks</v>
      </c>
      <c r="CB8" s="41" t="str">
        <f t="shared" si="32"/>
        <v>PBCC</v>
      </c>
      <c r="CC8" s="41">
        <f t="shared" si="33"/>
      </c>
      <c r="CD8" s="41">
        <f t="shared" si="34"/>
      </c>
      <c r="CE8" s="41" t="str">
        <f t="shared" si="35"/>
        <v>Green Monks</v>
      </c>
      <c r="CF8" s="41" t="str">
        <f t="shared" si="36"/>
        <v>Mitre</v>
      </c>
      <c r="CG8" s="41" t="str">
        <f t="shared" si="37"/>
        <v>Green Monks</v>
      </c>
      <c r="CH8" s="41" t="str">
        <f t="shared" si="38"/>
        <v>Kitchener</v>
      </c>
      <c r="ED8" s="91"/>
    </row>
    <row r="9" spans="1:134" ht="19.5" customHeight="1" thickBot="1">
      <c r="A9" s="155"/>
      <c r="B9" s="33" t="s">
        <v>59</v>
      </c>
      <c r="C9" s="6">
        <v>6</v>
      </c>
      <c r="D9" s="3">
        <f t="shared" si="39"/>
        <v>3</v>
      </c>
      <c r="E9" s="6">
        <v>4</v>
      </c>
      <c r="F9" s="3">
        <f t="shared" si="0"/>
        <v>5</v>
      </c>
      <c r="G9" s="6">
        <v>5</v>
      </c>
      <c r="H9" s="3">
        <f>+IF(G9="","",9-G9)</f>
        <v>4</v>
      </c>
      <c r="I9" s="6">
        <v>4</v>
      </c>
      <c r="J9" s="3">
        <f>+IF(I9="","",9-I9)</f>
        <v>5</v>
      </c>
      <c r="K9" s="40">
        <v>2</v>
      </c>
      <c r="L9" s="3">
        <f>+IF(K9="","",9-K9)</f>
        <v>7</v>
      </c>
      <c r="M9" s="61">
        <v>3</v>
      </c>
      <c r="N9" s="3">
        <f>+IF(M9="","",9-M9)</f>
        <v>6</v>
      </c>
      <c r="O9" s="38"/>
      <c r="P9" s="34"/>
      <c r="Q9" s="35">
        <v>5</v>
      </c>
      <c r="R9" s="36">
        <f t="shared" si="2"/>
        <v>4</v>
      </c>
      <c r="S9" s="11"/>
      <c r="T9" s="11"/>
      <c r="U9" s="11"/>
      <c r="V9" s="49" t="str">
        <f t="shared" si="3"/>
        <v>Mitre</v>
      </c>
      <c r="W9" s="41">
        <f t="shared" si="4"/>
        <v>14</v>
      </c>
      <c r="X9" s="41">
        <f t="shared" si="5"/>
        <v>7</v>
      </c>
      <c r="Y9" s="41">
        <f t="shared" si="6"/>
        <v>7</v>
      </c>
      <c r="Z9" s="41">
        <f t="shared" si="7"/>
        <v>14</v>
      </c>
      <c r="AA9" s="52">
        <f>+(C9+E9+G9+I9+K9+M9+O9+Q9)+SUM(P3:P10)</f>
        <v>58</v>
      </c>
      <c r="AB9" s="53">
        <f t="shared" si="8"/>
        <v>72</v>
      </c>
      <c r="AC9" s="12">
        <f>+AB9+X9/100+0.0007</f>
        <v>72.07069999999999</v>
      </c>
      <c r="AD9">
        <f t="shared" si="9"/>
        <v>5</v>
      </c>
      <c r="AH9" s="41" t="str">
        <f t="shared" si="10"/>
        <v>Mitre</v>
      </c>
      <c r="AI9" s="41"/>
      <c r="AJ9" s="41" t="str">
        <f t="shared" si="11"/>
        <v>BSCA</v>
      </c>
      <c r="AK9" s="41"/>
      <c r="AL9" s="41" t="str">
        <f t="shared" si="12"/>
        <v>Mitre</v>
      </c>
      <c r="AM9" s="41"/>
      <c r="AN9" s="41" t="str">
        <f t="shared" si="13"/>
        <v>Jokers</v>
      </c>
      <c r="AO9" s="41"/>
      <c r="AP9" s="41" t="str">
        <f t="shared" si="14"/>
        <v>PBCC</v>
      </c>
      <c r="AQ9" s="41"/>
      <c r="AR9" s="41" t="str">
        <f t="shared" si="15"/>
        <v>Green Monks</v>
      </c>
      <c r="AS9" s="41"/>
      <c r="AT9" s="41" t="str">
        <f t="shared" si="16"/>
        <v>Mitre</v>
      </c>
      <c r="AU9" s="41"/>
      <c r="AV9" s="41" t="str">
        <f t="shared" si="17"/>
        <v>Mitre</v>
      </c>
      <c r="AW9" s="9"/>
      <c r="AX9" s="9"/>
      <c r="AY9" s="9"/>
      <c r="AZ9" s="9"/>
      <c r="BA9" s="41" t="str">
        <f t="shared" si="40"/>
        <v>Mitre</v>
      </c>
      <c r="BB9" s="41"/>
      <c r="BC9" s="41" t="str">
        <f t="shared" si="41"/>
        <v>BSCA</v>
      </c>
      <c r="BD9" s="41"/>
      <c r="BE9" s="41" t="str">
        <f t="shared" si="18"/>
        <v>Mitre</v>
      </c>
      <c r="BF9" s="41"/>
      <c r="BG9" s="41" t="str">
        <f t="shared" si="19"/>
        <v>Jokers</v>
      </c>
      <c r="BH9" s="41"/>
      <c r="BI9" s="41" t="str">
        <f t="shared" si="20"/>
        <v>PBCC</v>
      </c>
      <c r="BJ9" s="41"/>
      <c r="BK9" s="41" t="str">
        <f t="shared" si="21"/>
        <v>Green Monks</v>
      </c>
      <c r="BL9" s="41"/>
      <c r="BM9" s="50">
        <f t="shared" si="22"/>
      </c>
      <c r="BN9" s="41"/>
      <c r="BO9" s="50" t="str">
        <f t="shared" si="23"/>
        <v>Mitre</v>
      </c>
      <c r="BQ9" s="9"/>
      <c r="BS9" s="41" t="str">
        <f t="shared" si="24"/>
        <v>Mitre</v>
      </c>
      <c r="BT9" s="41" t="str">
        <f t="shared" si="25"/>
        <v>PBRBL</v>
      </c>
      <c r="BU9" s="41" t="str">
        <f t="shared" si="26"/>
        <v>Mitre</v>
      </c>
      <c r="BV9" s="41" t="str">
        <f t="shared" si="42"/>
        <v>BSCA</v>
      </c>
      <c r="BW9" s="41" t="str">
        <f t="shared" si="27"/>
        <v>Mitre</v>
      </c>
      <c r="BX9" s="41" t="str">
        <f t="shared" si="28"/>
        <v>Lord Nelson</v>
      </c>
      <c r="BY9" s="41" t="str">
        <f t="shared" si="29"/>
        <v>Mitre</v>
      </c>
      <c r="BZ9" s="41" t="str">
        <f t="shared" si="30"/>
        <v>Jokers</v>
      </c>
      <c r="CA9" s="41" t="str">
        <f t="shared" si="31"/>
        <v>Mitre</v>
      </c>
      <c r="CB9" s="41" t="str">
        <f t="shared" si="32"/>
        <v>PBCC</v>
      </c>
      <c r="CC9" s="41" t="str">
        <f t="shared" si="33"/>
        <v>Mitre</v>
      </c>
      <c r="CD9" s="41" t="str">
        <f t="shared" si="34"/>
        <v>Green Monks</v>
      </c>
      <c r="CE9" s="41">
        <f t="shared" si="35"/>
      </c>
      <c r="CF9" s="41">
        <f t="shared" si="36"/>
      </c>
      <c r="CG9" s="41" t="str">
        <f t="shared" si="37"/>
        <v>Mitre</v>
      </c>
      <c r="CH9" s="41" t="str">
        <f t="shared" si="38"/>
        <v>Kitchener</v>
      </c>
      <c r="ED9" s="91"/>
    </row>
    <row r="10" spans="1:134" s="2" customFormat="1" ht="19.5" customHeight="1" thickBot="1">
      <c r="A10" s="156"/>
      <c r="B10" s="33" t="s">
        <v>57</v>
      </c>
      <c r="C10" s="6">
        <v>5</v>
      </c>
      <c r="D10" s="3">
        <f t="shared" si="39"/>
        <v>4</v>
      </c>
      <c r="E10" s="6">
        <v>4</v>
      </c>
      <c r="F10" s="3">
        <f t="shared" si="0"/>
        <v>5</v>
      </c>
      <c r="G10" s="6">
        <v>4</v>
      </c>
      <c r="H10" s="3">
        <f>+IF(G10="","",9-G10)</f>
        <v>5</v>
      </c>
      <c r="I10" s="6">
        <v>6</v>
      </c>
      <c r="J10" s="3">
        <f>+IF(I10="","",9-I10)</f>
        <v>3</v>
      </c>
      <c r="K10" s="6">
        <v>2</v>
      </c>
      <c r="L10" s="3">
        <f>+IF(K10="","",9-K10)</f>
        <v>7</v>
      </c>
      <c r="M10" s="40">
        <v>2</v>
      </c>
      <c r="N10" s="3">
        <f>+IF(M10="","",9-M10)</f>
        <v>7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3"/>
        <v>Kitchener</v>
      </c>
      <c r="W10" s="41">
        <f t="shared" si="4"/>
        <v>14</v>
      </c>
      <c r="X10" s="41">
        <f t="shared" si="5"/>
        <v>8</v>
      </c>
      <c r="Y10" s="41">
        <f t="shared" si="6"/>
        <v>6</v>
      </c>
      <c r="Z10" s="41">
        <f t="shared" si="7"/>
        <v>16</v>
      </c>
      <c r="AA10" s="52">
        <f>+(C10+E10+G10+I10+K10+M10+O10+Q10)+SUM(R3:R10)</f>
        <v>64</v>
      </c>
      <c r="AB10" s="53">
        <f t="shared" si="8"/>
        <v>80</v>
      </c>
      <c r="AC10" s="12">
        <f>+AB10+X10/100+0.0008</f>
        <v>80.0808</v>
      </c>
      <c r="AD10" s="9">
        <f t="shared" si="9"/>
        <v>3</v>
      </c>
      <c r="AE10" s="9"/>
      <c r="AF10" s="13"/>
      <c r="AG10" s="13"/>
      <c r="AH10" s="41" t="str">
        <f t="shared" si="10"/>
        <v>Kitchener</v>
      </c>
      <c r="AI10" s="41"/>
      <c r="AJ10" s="41" t="str">
        <f t="shared" si="11"/>
        <v>BSCA</v>
      </c>
      <c r="AK10" s="41"/>
      <c r="AL10" s="41" t="str">
        <f t="shared" si="12"/>
        <v>Lord Nelson</v>
      </c>
      <c r="AM10" s="41"/>
      <c r="AN10" s="41" t="str">
        <f t="shared" si="13"/>
        <v>Kitchener</v>
      </c>
      <c r="AO10" s="41"/>
      <c r="AP10" s="41" t="str">
        <f t="shared" si="14"/>
        <v>PBCC</v>
      </c>
      <c r="AQ10" s="41"/>
      <c r="AR10" s="41" t="str">
        <f t="shared" si="15"/>
        <v>Green Monks</v>
      </c>
      <c r="AS10" s="41"/>
      <c r="AT10" s="41" t="str">
        <f t="shared" si="16"/>
        <v>Mitre</v>
      </c>
      <c r="AU10" s="41"/>
      <c r="AV10" s="41" t="str">
        <f t="shared" si="17"/>
        <v>Kitchener</v>
      </c>
      <c r="AW10" s="9"/>
      <c r="AX10" s="9"/>
      <c r="AY10" s="9"/>
      <c r="AZ10" s="13"/>
      <c r="BA10" s="41" t="str">
        <f t="shared" si="40"/>
        <v>Kitchener</v>
      </c>
      <c r="BB10" s="41"/>
      <c r="BC10" s="41" t="str">
        <f t="shared" si="41"/>
        <v>BSCA</v>
      </c>
      <c r="BD10" s="41"/>
      <c r="BE10" s="41" t="str">
        <f t="shared" si="18"/>
        <v>Lord Nelson</v>
      </c>
      <c r="BF10" s="41"/>
      <c r="BG10" s="41" t="str">
        <f t="shared" si="19"/>
        <v>Kitchener</v>
      </c>
      <c r="BH10" s="41"/>
      <c r="BI10" s="41" t="str">
        <f t="shared" si="20"/>
        <v>PBCC</v>
      </c>
      <c r="BJ10" s="41"/>
      <c r="BK10" s="41" t="str">
        <f t="shared" si="21"/>
        <v>Green Monks</v>
      </c>
      <c r="BL10" s="41"/>
      <c r="BM10" s="50" t="str">
        <f t="shared" si="22"/>
        <v>Mitre</v>
      </c>
      <c r="BN10" s="41"/>
      <c r="BO10" s="50">
        <f t="shared" si="23"/>
      </c>
      <c r="BP10" s="9"/>
      <c r="BQ10" s="9"/>
      <c r="BR10" s="13"/>
      <c r="BS10" s="41" t="str">
        <f t="shared" si="24"/>
        <v>Kitchener</v>
      </c>
      <c r="BT10" s="41" t="str">
        <f t="shared" si="25"/>
        <v>PBRBL</v>
      </c>
      <c r="BU10" s="41" t="str">
        <f t="shared" si="26"/>
        <v>Kitchener</v>
      </c>
      <c r="BV10" s="41" t="str">
        <f t="shared" si="42"/>
        <v>BSCA</v>
      </c>
      <c r="BW10" s="41" t="str">
        <f t="shared" si="27"/>
        <v>Kitchener</v>
      </c>
      <c r="BX10" s="41" t="str">
        <f t="shared" si="28"/>
        <v>Lord Nelson</v>
      </c>
      <c r="BY10" s="41" t="str">
        <f t="shared" si="29"/>
        <v>Kitchener</v>
      </c>
      <c r="BZ10" s="41" t="str">
        <f t="shared" si="30"/>
        <v>Jokers</v>
      </c>
      <c r="CA10" s="41" t="str">
        <f t="shared" si="31"/>
        <v>Kitchener</v>
      </c>
      <c r="CB10" s="41" t="str">
        <f t="shared" si="32"/>
        <v>PBCC</v>
      </c>
      <c r="CC10" s="41" t="str">
        <f t="shared" si="33"/>
        <v>Kitchener</v>
      </c>
      <c r="CD10" s="41" t="str">
        <f t="shared" si="34"/>
        <v>Green Monks</v>
      </c>
      <c r="CE10" s="41" t="str">
        <f t="shared" si="35"/>
        <v>Kitchener</v>
      </c>
      <c r="CF10" s="41" t="str">
        <f t="shared" si="36"/>
        <v>Mitre</v>
      </c>
      <c r="CG10" s="41">
        <f t="shared" si="37"/>
      </c>
      <c r="CH10" s="41">
        <f t="shared" si="38"/>
      </c>
      <c r="CI10" s="13"/>
      <c r="CJ10" s="13"/>
      <c r="CM10" s="92"/>
      <c r="ED10" s="91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M11"/>
    </row>
    <row r="12" spans="2:91" s="2" customFormat="1" ht="17.25" thickBot="1">
      <c r="B12" s="23" t="s">
        <v>19</v>
      </c>
      <c r="C12" s="22"/>
      <c r="D12" s="22"/>
      <c r="F12" s="54" t="s">
        <v>21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M12" s="91"/>
    </row>
    <row r="13" spans="2:91" s="2" customFormat="1" ht="17.25" thickBot="1">
      <c r="B13" s="29" t="s">
        <v>18</v>
      </c>
      <c r="C13" s="22"/>
      <c r="D13" s="22"/>
      <c r="N13" s="115" t="s">
        <v>71</v>
      </c>
      <c r="O13" s="116"/>
      <c r="P13" s="11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M13" s="91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 t="str">
        <f>IF($AD$4=$V14,$V4,"")</f>
        <v>BSCA</v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BSCA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M14" s="91"/>
    </row>
    <row r="15" spans="1:186" s="2" customFormat="1" ht="17.25" thickBot="1">
      <c r="A15" s="118" t="s">
        <v>44</v>
      </c>
      <c r="B15" s="151"/>
      <c r="C15" s="136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10"/>
      <c r="R15" s="25"/>
      <c r="S15" s="25"/>
      <c r="T15" s="25"/>
      <c r="U15" s="47"/>
      <c r="V15" s="5">
        <v>2</v>
      </c>
      <c r="W15" s="5" t="str">
        <f>IF($AD3=$V15,$V3,"")</f>
        <v>PBRBL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PBRBL</v>
      </c>
      <c r="AF15" s="5"/>
      <c r="AG15" s="5"/>
      <c r="AH15" s="5"/>
      <c r="AI15" s="5"/>
      <c r="AJ15" s="5"/>
      <c r="BP15" s="13"/>
      <c r="BQ15" s="13"/>
      <c r="CM15" s="91"/>
      <c r="GD15" s="62"/>
    </row>
    <row r="16" spans="1:186" s="2" customFormat="1" ht="17.25" thickBot="1">
      <c r="A16" s="152"/>
      <c r="B16" s="153"/>
      <c r="C16" s="154" t="s">
        <v>9</v>
      </c>
      <c r="D16" s="143"/>
      <c r="E16" s="142" t="s">
        <v>16</v>
      </c>
      <c r="F16" s="143"/>
      <c r="G16" s="142" t="s">
        <v>11</v>
      </c>
      <c r="H16" s="143"/>
      <c r="I16" s="142" t="s">
        <v>26</v>
      </c>
      <c r="J16" s="148"/>
      <c r="K16" s="144" t="s">
        <v>27</v>
      </c>
      <c r="L16" s="145"/>
      <c r="M16" s="132" t="s">
        <v>28</v>
      </c>
      <c r="N16" s="147"/>
      <c r="O16" s="146" t="s">
        <v>13</v>
      </c>
      <c r="P16" s="147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 t="str">
        <f>IF($AD10=$V16,$V10,"")</f>
        <v>Kitchener</v>
      </c>
      <c r="AE16" s="5" t="str">
        <f t="shared" si="43"/>
        <v>Kitchener</v>
      </c>
      <c r="AF16" s="5"/>
      <c r="AG16" s="5"/>
      <c r="AH16" s="5"/>
      <c r="AI16" s="5"/>
      <c r="AJ16" s="5"/>
      <c r="BP16" s="13"/>
      <c r="BQ16" s="13"/>
      <c r="CL16" s="91"/>
      <c r="CM16" s="103"/>
      <c r="GD16" s="62"/>
    </row>
    <row r="17" spans="1:186" s="2" customFormat="1" ht="17.25" thickBot="1">
      <c r="A17" s="56">
        <v>1</v>
      </c>
      <c r="B17" s="57" t="str">
        <f aca="true" t="shared" si="44" ref="B17:B24">+AE14</f>
        <v>BSCA</v>
      </c>
      <c r="C17" s="149">
        <f aca="true" t="shared" si="45" ref="C17:C24">+AE23</f>
        <v>14</v>
      </c>
      <c r="D17" s="149"/>
      <c r="E17" s="149">
        <f aca="true" t="shared" si="46" ref="E17:E24">+AE33</f>
        <v>13</v>
      </c>
      <c r="F17" s="149"/>
      <c r="G17" s="149">
        <f aca="true" t="shared" si="47" ref="G17:G24">+C17-E17</f>
        <v>1</v>
      </c>
      <c r="H17" s="149"/>
      <c r="I17" s="149">
        <f aca="true" t="shared" si="48" ref="I17:I24">+AE43</f>
        <v>84</v>
      </c>
      <c r="J17" s="149"/>
      <c r="K17" s="149">
        <f aca="true" t="shared" si="49" ref="K17:K24">+C17*9-I17</f>
        <v>42</v>
      </c>
      <c r="L17" s="150"/>
      <c r="M17" s="149">
        <f aca="true" t="shared" si="50" ref="M17:M24">+I17-K17</f>
        <v>42</v>
      </c>
      <c r="N17" s="149"/>
      <c r="O17" s="149">
        <f aca="true" t="shared" si="51" ref="O17:O24">+E17*2+I17</f>
        <v>110</v>
      </c>
      <c r="P17" s="150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 t="str">
        <f>IF($AD8=$V17,$V8,"")</f>
        <v>Green Monks</v>
      </c>
      <c r="AC17" s="5">
        <f>IF($AD9=$V17,$V9,"")</f>
      </c>
      <c r="AD17" s="5">
        <f>IF($AD10=$V17,$V10,"")</f>
      </c>
      <c r="AE17" s="5" t="str">
        <f t="shared" si="43"/>
        <v>Green Monks</v>
      </c>
      <c r="AF17" s="5"/>
      <c r="AG17" s="5"/>
      <c r="AH17" s="5"/>
      <c r="AI17" s="5"/>
      <c r="AJ17" s="5"/>
      <c r="BP17" s="13"/>
      <c r="BQ17" s="13"/>
      <c r="CL17" s="91"/>
      <c r="CM17" s="103"/>
      <c r="GD17" s="62"/>
    </row>
    <row r="18" spans="1:186" s="2" customFormat="1" ht="17.25" thickBot="1">
      <c r="A18" s="56">
        <v>2</v>
      </c>
      <c r="B18" s="57" t="str">
        <f t="shared" si="44"/>
        <v>PBRBL</v>
      </c>
      <c r="C18" s="149">
        <f t="shared" si="45"/>
        <v>14</v>
      </c>
      <c r="D18" s="149"/>
      <c r="E18" s="149">
        <f t="shared" si="46"/>
        <v>7</v>
      </c>
      <c r="F18" s="149"/>
      <c r="G18" s="149">
        <f t="shared" si="47"/>
        <v>7</v>
      </c>
      <c r="H18" s="149"/>
      <c r="I18" s="149">
        <f t="shared" si="48"/>
        <v>68</v>
      </c>
      <c r="J18" s="149"/>
      <c r="K18" s="149">
        <f t="shared" si="49"/>
        <v>58</v>
      </c>
      <c r="L18" s="150"/>
      <c r="M18" s="149">
        <f t="shared" si="50"/>
        <v>10</v>
      </c>
      <c r="N18" s="149"/>
      <c r="O18" s="149">
        <f t="shared" si="51"/>
        <v>82</v>
      </c>
      <c r="P18" s="150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 t="str">
        <f>IF($AD9=$V18,$V9,"")</f>
        <v>Mitre</v>
      </c>
      <c r="AD18" s="5">
        <f>IF($AD10=$V18,$V10,"")</f>
      </c>
      <c r="AE18" s="5" t="str">
        <f t="shared" si="43"/>
        <v>Mitre</v>
      </c>
      <c r="AF18" s="5"/>
      <c r="AG18" s="5"/>
      <c r="AH18" s="5"/>
      <c r="AI18" s="5"/>
      <c r="AJ18" s="5"/>
      <c r="BP18" s="13"/>
      <c r="BQ18" s="13"/>
      <c r="CL18" s="91"/>
      <c r="CM18" s="103"/>
      <c r="GD18"/>
    </row>
    <row r="19" spans="1:91" ht="17.25" thickBot="1">
      <c r="A19" s="58">
        <v>3</v>
      </c>
      <c r="B19" s="57" t="str">
        <f t="shared" si="44"/>
        <v>Kitchener</v>
      </c>
      <c r="C19" s="139">
        <f t="shared" si="45"/>
        <v>14</v>
      </c>
      <c r="D19" s="139"/>
      <c r="E19" s="139">
        <f t="shared" si="46"/>
        <v>8</v>
      </c>
      <c r="F19" s="139"/>
      <c r="G19" s="139">
        <f t="shared" si="47"/>
        <v>6</v>
      </c>
      <c r="H19" s="139"/>
      <c r="I19" s="139">
        <f t="shared" si="48"/>
        <v>64</v>
      </c>
      <c r="J19" s="139"/>
      <c r="K19" s="139">
        <f t="shared" si="49"/>
        <v>62</v>
      </c>
      <c r="L19" s="140"/>
      <c r="M19" s="139">
        <f t="shared" si="50"/>
        <v>2</v>
      </c>
      <c r="N19" s="139"/>
      <c r="O19" s="139">
        <f t="shared" si="51"/>
        <v>80</v>
      </c>
      <c r="P19" s="14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PBCC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PBCC</v>
      </c>
      <c r="AF19" s="5"/>
      <c r="AG19" s="5"/>
      <c r="AH19" s="5"/>
      <c r="AI19" s="5"/>
      <c r="AJ19" s="5"/>
      <c r="BO19"/>
      <c r="BQ19" s="9"/>
      <c r="CL19" s="91"/>
      <c r="CM19" s="103"/>
    </row>
    <row r="20" spans="1:91" ht="17.25" thickBot="1">
      <c r="A20" s="58">
        <v>4</v>
      </c>
      <c r="B20" s="57" t="str">
        <f t="shared" si="44"/>
        <v>Green Monks</v>
      </c>
      <c r="C20" s="139">
        <f t="shared" si="45"/>
        <v>14</v>
      </c>
      <c r="D20" s="139"/>
      <c r="E20" s="139">
        <f t="shared" si="46"/>
        <v>7</v>
      </c>
      <c r="F20" s="139"/>
      <c r="G20" s="139">
        <f t="shared" si="47"/>
        <v>7</v>
      </c>
      <c r="H20" s="139"/>
      <c r="I20" s="139">
        <f t="shared" si="48"/>
        <v>63</v>
      </c>
      <c r="J20" s="139"/>
      <c r="K20" s="139">
        <f t="shared" si="49"/>
        <v>63</v>
      </c>
      <c r="L20" s="140"/>
      <c r="M20" s="139">
        <f t="shared" si="50"/>
        <v>0</v>
      </c>
      <c r="N20" s="139"/>
      <c r="O20" s="139">
        <f t="shared" si="51"/>
        <v>77</v>
      </c>
      <c r="P20" s="14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 t="str">
        <f>IF($AD6=$V20,$V6,"")</f>
        <v>Jokers</v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Jokers</v>
      </c>
      <c r="AF20" s="5"/>
      <c r="AG20" s="5"/>
      <c r="AH20" s="5"/>
      <c r="AI20" s="5"/>
      <c r="AJ20" s="5"/>
      <c r="BO20"/>
      <c r="BQ20" s="9"/>
      <c r="CM20" s="103"/>
    </row>
    <row r="21" spans="1:91" ht="17.25" thickBot="1">
      <c r="A21" s="58">
        <v>5</v>
      </c>
      <c r="B21" s="57" t="str">
        <f t="shared" si="44"/>
        <v>Mitre</v>
      </c>
      <c r="C21" s="139">
        <f t="shared" si="45"/>
        <v>14</v>
      </c>
      <c r="D21" s="139"/>
      <c r="E21" s="139">
        <f t="shared" si="46"/>
        <v>7</v>
      </c>
      <c r="F21" s="139"/>
      <c r="G21" s="139">
        <f t="shared" si="47"/>
        <v>7</v>
      </c>
      <c r="H21" s="139"/>
      <c r="I21" s="139">
        <f t="shared" si="48"/>
        <v>58</v>
      </c>
      <c r="J21" s="139"/>
      <c r="K21" s="139">
        <f t="shared" si="49"/>
        <v>68</v>
      </c>
      <c r="L21" s="139"/>
      <c r="M21" s="139">
        <f t="shared" si="50"/>
        <v>-10</v>
      </c>
      <c r="N21" s="139"/>
      <c r="O21" s="139">
        <f t="shared" si="51"/>
        <v>72</v>
      </c>
      <c r="P21" s="139"/>
      <c r="Q21" s="43"/>
      <c r="V21" s="5">
        <v>8</v>
      </c>
      <c r="W21" s="5">
        <f>IF($AD3=$V21,$V4,"")</f>
      </c>
      <c r="X21" s="5">
        <f>IF($AD4=$V21,$V4,"")</f>
      </c>
      <c r="Y21" s="5" t="str">
        <f>IF($AD5=$V21,$V5,"")</f>
        <v>Lord Nelson</v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Lord Nelson</v>
      </c>
      <c r="AF21" s="5"/>
      <c r="AG21" s="5"/>
      <c r="AH21" s="5"/>
      <c r="AI21" s="5"/>
      <c r="AJ21" s="5"/>
      <c r="BO21"/>
      <c r="BQ21" s="9"/>
      <c r="CM21" s="103"/>
    </row>
    <row r="22" spans="1:91" ht="17.25" thickBot="1">
      <c r="A22" s="58">
        <v>6</v>
      </c>
      <c r="B22" s="57" t="str">
        <f t="shared" si="44"/>
        <v>PBCC</v>
      </c>
      <c r="C22" s="141">
        <f t="shared" si="45"/>
        <v>14</v>
      </c>
      <c r="D22" s="141"/>
      <c r="E22" s="141">
        <f t="shared" si="46"/>
        <v>4</v>
      </c>
      <c r="F22" s="141"/>
      <c r="G22" s="141">
        <f t="shared" si="47"/>
        <v>10</v>
      </c>
      <c r="H22" s="141"/>
      <c r="I22" s="141">
        <f t="shared" si="48"/>
        <v>60</v>
      </c>
      <c r="J22" s="141"/>
      <c r="K22" s="141">
        <f t="shared" si="49"/>
        <v>66</v>
      </c>
      <c r="L22" s="141"/>
      <c r="M22" s="141">
        <f t="shared" si="50"/>
        <v>-6</v>
      </c>
      <c r="N22" s="141"/>
      <c r="O22" s="141">
        <f t="shared" si="51"/>
        <v>68</v>
      </c>
      <c r="P22" s="141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M22" s="103"/>
    </row>
    <row r="23" spans="1:91" ht="17.25" thickBot="1">
      <c r="A23" s="58">
        <v>7</v>
      </c>
      <c r="B23" s="57" t="str">
        <f t="shared" si="44"/>
        <v>Jokers</v>
      </c>
      <c r="C23" s="141">
        <f t="shared" si="45"/>
        <v>14</v>
      </c>
      <c r="D23" s="141"/>
      <c r="E23" s="141">
        <f t="shared" si="46"/>
        <v>5</v>
      </c>
      <c r="F23" s="141"/>
      <c r="G23" s="141">
        <f t="shared" si="47"/>
        <v>9</v>
      </c>
      <c r="H23" s="141"/>
      <c r="I23" s="141">
        <f t="shared" si="48"/>
        <v>54</v>
      </c>
      <c r="J23" s="141"/>
      <c r="K23" s="141">
        <f t="shared" si="49"/>
        <v>72</v>
      </c>
      <c r="L23" s="141"/>
      <c r="M23" s="141">
        <f t="shared" si="50"/>
        <v>-18</v>
      </c>
      <c r="N23" s="141"/>
      <c r="O23" s="141">
        <f t="shared" si="51"/>
        <v>64</v>
      </c>
      <c r="P23" s="141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  <v>14</v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  <c r="CM23" s="103"/>
    </row>
    <row r="24" spans="1:91" ht="17.25" thickBot="1">
      <c r="A24" s="58">
        <v>8</v>
      </c>
      <c r="B24" s="57" t="str">
        <f t="shared" si="44"/>
        <v>Lord Nelson</v>
      </c>
      <c r="C24" s="141">
        <f t="shared" si="45"/>
        <v>14</v>
      </c>
      <c r="D24" s="141"/>
      <c r="E24" s="141">
        <f t="shared" si="46"/>
        <v>5</v>
      </c>
      <c r="F24" s="141"/>
      <c r="G24" s="141">
        <f t="shared" si="47"/>
        <v>9</v>
      </c>
      <c r="H24" s="141"/>
      <c r="I24" s="141">
        <f t="shared" si="48"/>
        <v>53</v>
      </c>
      <c r="J24" s="141"/>
      <c r="K24" s="141">
        <f t="shared" si="49"/>
        <v>73</v>
      </c>
      <c r="L24" s="141"/>
      <c r="M24" s="141">
        <f t="shared" si="50"/>
        <v>-20</v>
      </c>
      <c r="N24" s="141"/>
      <c r="O24" s="141">
        <f t="shared" si="51"/>
        <v>63</v>
      </c>
      <c r="P24" s="141"/>
      <c r="Q24" s="55"/>
      <c r="V24" s="5">
        <v>2</v>
      </c>
      <c r="W24" s="5">
        <f t="shared" si="52"/>
        <v>14</v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  <c r="CM24" s="103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  <v>14</v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  <v>14</v>
      </c>
      <c r="AC26" s="5">
        <f t="shared" si="58"/>
      </c>
      <c r="AD26" s="5">
        <f t="shared" si="59"/>
      </c>
      <c r="AE26" s="5">
        <f t="shared" si="60"/>
        <v>14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  <v>14</v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14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14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  <v>14</v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14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  <v>14</v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14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  <v>13</v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13</v>
      </c>
      <c r="BO33"/>
      <c r="BQ33" s="9"/>
    </row>
    <row r="34" spans="22:69" ht="12.75">
      <c r="V34" s="5">
        <v>2</v>
      </c>
      <c r="W34" s="5">
        <f t="shared" si="61"/>
        <v>7</v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7</v>
      </c>
      <c r="BO34"/>
      <c r="BQ34" s="9"/>
    </row>
    <row r="35" spans="2:69" ht="12.75" customHeight="1">
      <c r="B35" s="93"/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  <v>8</v>
      </c>
      <c r="AE35" s="5">
        <f t="shared" si="69"/>
        <v>8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  <v>7</v>
      </c>
      <c r="AC36" s="5">
        <f t="shared" si="67"/>
      </c>
      <c r="AD36" s="5">
        <f t="shared" si="68"/>
      </c>
      <c r="AE36" s="5">
        <f t="shared" si="69"/>
        <v>7</v>
      </c>
      <c r="BO36"/>
      <c r="BQ36" s="9"/>
    </row>
    <row r="37" spans="2:69" ht="12.75">
      <c r="B37" s="92"/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  <v>7</v>
      </c>
      <c r="AD37" s="5">
        <f t="shared" si="68"/>
      </c>
      <c r="AE37" s="5">
        <f t="shared" si="69"/>
        <v>7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4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4</v>
      </c>
      <c r="BO38"/>
      <c r="BQ38" s="9"/>
    </row>
    <row r="39" spans="2:69" ht="12.75">
      <c r="B39" s="91"/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  <v>5</v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5</v>
      </c>
      <c r="BO39"/>
      <c r="BQ39" s="9"/>
    </row>
    <row r="40" spans="2:69" ht="12.75">
      <c r="B40" s="91"/>
      <c r="V40" s="5">
        <v>8</v>
      </c>
      <c r="W40" s="5">
        <f t="shared" si="61"/>
      </c>
      <c r="X40" s="5">
        <f t="shared" si="62"/>
      </c>
      <c r="Y40" s="5">
        <f t="shared" si="63"/>
        <v>5</v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5</v>
      </c>
      <c r="BO40"/>
      <c r="BQ40" s="9"/>
    </row>
    <row r="41" spans="2:69" ht="12.75">
      <c r="B41" s="91"/>
      <c r="BO41"/>
      <c r="BQ41" s="9"/>
    </row>
    <row r="42" spans="2:69" ht="12.75">
      <c r="B42" s="91"/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  <v>84</v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84</v>
      </c>
      <c r="BO43"/>
      <c r="BQ43" s="9"/>
    </row>
    <row r="44" spans="2:69" ht="12.75">
      <c r="B44" s="92"/>
      <c r="V44" s="5">
        <v>2</v>
      </c>
      <c r="W44" s="5">
        <f t="shared" si="70"/>
        <v>68</v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68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  <v>64</v>
      </c>
      <c r="AE45" s="5">
        <f t="shared" si="78"/>
        <v>64</v>
      </c>
      <c r="BO45"/>
      <c r="BQ45" s="9"/>
    </row>
    <row r="46" spans="2:69" ht="12.75">
      <c r="B46" s="91"/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  <v>63</v>
      </c>
      <c r="AC46" s="5">
        <f t="shared" si="76"/>
      </c>
      <c r="AD46" s="5">
        <f t="shared" si="77"/>
      </c>
      <c r="AE46" s="5">
        <f t="shared" si="78"/>
        <v>63</v>
      </c>
      <c r="BO46"/>
      <c r="BQ46" s="9"/>
    </row>
    <row r="47" spans="2:69" ht="12.75">
      <c r="B47" s="91"/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  <v>58</v>
      </c>
      <c r="AD47" s="5">
        <f t="shared" si="77"/>
      </c>
      <c r="AE47" s="5">
        <f t="shared" si="78"/>
        <v>58</v>
      </c>
      <c r="BO47"/>
      <c r="BQ47" s="9"/>
    </row>
    <row r="48" spans="2:69" ht="12.75">
      <c r="B48" s="91"/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60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60</v>
      </c>
      <c r="BO48"/>
      <c r="BQ48" s="9"/>
    </row>
    <row r="49" spans="2:69" ht="12.75">
      <c r="B49" s="91"/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  <v>54</v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54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  <v>53</v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53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M2:N2"/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  <mergeCell ref="N13:P13"/>
    <mergeCell ref="G18:H18"/>
    <mergeCell ref="I19:J19"/>
    <mergeCell ref="C15:P15"/>
    <mergeCell ref="M16:N16"/>
    <mergeCell ref="C18:D18"/>
    <mergeCell ref="E18:F18"/>
    <mergeCell ref="I18:J18"/>
    <mergeCell ref="C19:D19"/>
    <mergeCell ref="E19:F19"/>
    <mergeCell ref="I23:J23"/>
    <mergeCell ref="E22:F22"/>
    <mergeCell ref="K20:L20"/>
    <mergeCell ref="I21:J21"/>
    <mergeCell ref="I22:J22"/>
    <mergeCell ref="G21:H21"/>
    <mergeCell ref="K21:L21"/>
    <mergeCell ref="I20:J20"/>
    <mergeCell ref="G20:H20"/>
    <mergeCell ref="C1:R1"/>
    <mergeCell ref="O2:P2"/>
    <mergeCell ref="Q2:R2"/>
    <mergeCell ref="E20:F20"/>
    <mergeCell ref="E23:F23"/>
    <mergeCell ref="C21:D21"/>
    <mergeCell ref="E21:F21"/>
    <mergeCell ref="C20:D20"/>
    <mergeCell ref="C23:D23"/>
    <mergeCell ref="G23:H23"/>
    <mergeCell ref="C17:D17"/>
    <mergeCell ref="E17:F17"/>
    <mergeCell ref="G17:H17"/>
    <mergeCell ref="A1:B2"/>
    <mergeCell ref="A3:A10"/>
    <mergeCell ref="K2:L2"/>
    <mergeCell ref="C2:D2"/>
    <mergeCell ref="E2:F2"/>
    <mergeCell ref="G2:H2"/>
    <mergeCell ref="I2:J2"/>
    <mergeCell ref="O17:P17"/>
    <mergeCell ref="O18:P18"/>
    <mergeCell ref="K17:L17"/>
    <mergeCell ref="O19:P19"/>
    <mergeCell ref="M18:N18"/>
    <mergeCell ref="A15:B16"/>
    <mergeCell ref="E16:F16"/>
    <mergeCell ref="C16:D16"/>
    <mergeCell ref="G19:H19"/>
    <mergeCell ref="I17:J17"/>
    <mergeCell ref="G16:H16"/>
    <mergeCell ref="K16:L16"/>
    <mergeCell ref="O16:P16"/>
    <mergeCell ref="K19:L19"/>
    <mergeCell ref="M19:N19"/>
    <mergeCell ref="O21:P21"/>
    <mergeCell ref="M20:N20"/>
    <mergeCell ref="I16:J16"/>
    <mergeCell ref="M17:N17"/>
    <mergeCell ref="K18:L18"/>
    <mergeCell ref="O20:P20"/>
    <mergeCell ref="O23:P23"/>
    <mergeCell ref="M22:N22"/>
    <mergeCell ref="M23:N23"/>
    <mergeCell ref="M21:N21"/>
    <mergeCell ref="K22:L22"/>
    <mergeCell ref="O22:P22"/>
    <mergeCell ref="K23:L23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D4:D10 N3:N7 P10 P3:P8 N9:N10 H6:H10 L8:L10 R3:R9 J7:J10 J3:J5 F3 H3:H4 F5:F10 L3:L6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PageLayoutView="0" workbookViewId="0" topLeftCell="A1">
      <selection activeCell="CK13" sqref="CK13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2" t="s">
        <v>48</v>
      </c>
      <c r="B1" s="151"/>
      <c r="C1" s="129" t="s">
        <v>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2"/>
      <c r="B2" s="153"/>
      <c r="C2" s="174" t="str">
        <f>+B3</f>
        <v>Chequers</v>
      </c>
      <c r="D2" s="166"/>
      <c r="E2" s="165" t="str">
        <f>+B4</f>
        <v>Alex</v>
      </c>
      <c r="F2" s="166"/>
      <c r="G2" s="165" t="str">
        <f>+B5</f>
        <v>Jokers</v>
      </c>
      <c r="H2" s="166"/>
      <c r="I2" s="165" t="str">
        <f>+B6</f>
        <v>BCC</v>
      </c>
      <c r="J2" s="166"/>
      <c r="K2" s="165" t="str">
        <f>+B7</f>
        <v>Green Monks</v>
      </c>
      <c r="L2" s="166"/>
      <c r="M2" s="165" t="str">
        <f>+B8</f>
        <v>Players</v>
      </c>
      <c r="N2" s="166"/>
      <c r="O2" s="165" t="str">
        <f>+B9</f>
        <v>PBCC</v>
      </c>
      <c r="P2" s="166"/>
      <c r="Q2" s="165" t="str">
        <f>+B10</f>
        <v>BSCA</v>
      </c>
      <c r="R2" s="166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7" t="s">
        <v>7</v>
      </c>
      <c r="B3" s="83" t="s">
        <v>3</v>
      </c>
      <c r="C3" s="7"/>
      <c r="D3" s="7"/>
      <c r="E3" s="6">
        <v>6</v>
      </c>
      <c r="F3" s="3">
        <f>+IF(E3="","",9-E3)</f>
        <v>3</v>
      </c>
      <c r="G3" s="6"/>
      <c r="H3" s="3">
        <f>+IF(G3="","",9-G3)</f>
      </c>
      <c r="I3" s="6"/>
      <c r="J3" s="3">
        <f>+IF(I3="","",9-I3)</f>
      </c>
      <c r="K3" s="6">
        <v>4</v>
      </c>
      <c r="L3" s="3">
        <f>+IF(K3="","",9-K3)</f>
        <v>5</v>
      </c>
      <c r="M3" s="6">
        <v>5</v>
      </c>
      <c r="N3" s="3">
        <f>+IF(M3="","",9-M3)</f>
        <v>4</v>
      </c>
      <c r="O3" s="6">
        <v>5</v>
      </c>
      <c r="P3" s="3">
        <f aca="true" t="shared" si="0" ref="P3:P8">+IF(O3="","",9-O3)</f>
        <v>4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Chequers</v>
      </c>
      <c r="W3" s="41">
        <f aca="true" t="shared" si="3" ref="W3:W10">COUNTIF($BS$3:$CH$10,V3)</f>
        <v>7</v>
      </c>
      <c r="X3" s="41">
        <f aca="true" t="shared" si="4" ref="X3:X10">COUNTIF($BA$3:$BO$10,V3)</f>
        <v>4</v>
      </c>
      <c r="Y3" s="41">
        <f aca="true" t="shared" si="5" ref="Y3:Y10">+W3-X3</f>
        <v>3</v>
      </c>
      <c r="Z3" s="41">
        <f aca="true" t="shared" si="6" ref="Z3:Z10">+X3*2</f>
        <v>8</v>
      </c>
      <c r="AA3" s="52">
        <f>+(C3+E3+G3+I3+K3+M3+O3+Q3)+SUM(D3:D10)</f>
        <v>34</v>
      </c>
      <c r="AB3" s="53">
        <f aca="true" t="shared" si="7" ref="AB3:AB10">+Z3+AA3</f>
        <v>42</v>
      </c>
      <c r="AC3" s="12">
        <f>+AB3+X3/100+0.0001</f>
        <v>42.0401</v>
      </c>
      <c r="AD3">
        <f aca="true" t="shared" si="8" ref="AD3:AD10">RANK(AC3,$AC$3:$AC$10,0)</f>
        <v>2</v>
      </c>
      <c r="AH3" s="41" t="str">
        <f aca="true" t="shared" si="9" ref="AH3:AH10">+IF(C3&gt;4,$B3,C$2)</f>
        <v>Chequers</v>
      </c>
      <c r="AI3" s="41"/>
      <c r="AJ3" s="41" t="str">
        <f aca="true" t="shared" si="10" ref="AJ3:AJ10">+IF(E3&gt;4,$B3,E$2)</f>
        <v>Chequers</v>
      </c>
      <c r="AK3" s="41"/>
      <c r="AL3" s="41" t="str">
        <f aca="true" t="shared" si="11" ref="AL3:AL10">+IF(G3&gt;4,$B3,G$2)</f>
        <v>Jokers</v>
      </c>
      <c r="AM3" s="41"/>
      <c r="AN3" s="41" t="str">
        <f aca="true" t="shared" si="12" ref="AN3:AN10">+IF(I3&gt;4,$B3,I$2)</f>
        <v>BCC</v>
      </c>
      <c r="AO3" s="41"/>
      <c r="AP3" s="41" t="str">
        <f aca="true" t="shared" si="13" ref="AP3:AP10">+IF(K3&gt;4,$B3,K$2)</f>
        <v>Green Monks</v>
      </c>
      <c r="AQ3" s="41"/>
      <c r="AR3" s="41" t="str">
        <f aca="true" t="shared" si="14" ref="AR3:AR10">+IF(M3&gt;4,$B3,M$2)</f>
        <v>Chequers</v>
      </c>
      <c r="AS3" s="41"/>
      <c r="AT3" s="41" t="str">
        <f aca="true" t="shared" si="15" ref="AT3:AT10">+IF(O3&gt;4,$B3,O$2)</f>
        <v>Chequers</v>
      </c>
      <c r="AU3" s="41"/>
      <c r="AV3" s="41" t="str">
        <f aca="true" t="shared" si="16" ref="AV3:AV10">+IF(Q3&gt;4,$B3,Q$2)</f>
        <v>BSCA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Chequers</v>
      </c>
      <c r="BD3" s="41"/>
      <c r="BE3" s="41">
        <f aca="true" t="shared" si="17" ref="BE3:BE10">IF(G3="","",AL3)</f>
      </c>
      <c r="BF3" s="41"/>
      <c r="BG3" s="41">
        <f aca="true" t="shared" si="18" ref="BG3:BG10">IF(I3="","",AN3)</f>
      </c>
      <c r="BH3" s="41"/>
      <c r="BI3" s="41" t="str">
        <f aca="true" t="shared" si="19" ref="BI3:BI10">IF(K3="","",AP3)</f>
        <v>Green Monks</v>
      </c>
      <c r="BJ3" s="41"/>
      <c r="BK3" s="41" t="str">
        <f aca="true" t="shared" si="20" ref="BK3:BK10">IF(M3="","",AR3)</f>
        <v>Chequers</v>
      </c>
      <c r="BL3" s="41"/>
      <c r="BM3" s="41" t="str">
        <f aca="true" t="shared" si="21" ref="BM3:BM10">IF(O3="","",AT3)</f>
        <v>Chequers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Chequers</v>
      </c>
      <c r="BV3" s="41" t="str">
        <f aca="true" t="shared" si="26" ref="BV3:BV10">+IF(F3="","",$E$2)</f>
        <v>Alex</v>
      </c>
      <c r="BW3" s="41">
        <f aca="true" t="shared" si="27" ref="BW3:BW10">+IF(G3="","",$B3)</f>
      </c>
      <c r="BX3" s="41">
        <f aca="true" t="shared" si="28" ref="BX3:BX10">+IF(H3="","",$G$2)</f>
      </c>
      <c r="BY3" s="41">
        <f aca="true" t="shared" si="29" ref="BY3:BY10">+IF(I3="","",$B3)</f>
      </c>
      <c r="BZ3" s="41">
        <f aca="true" t="shared" si="30" ref="BZ3:BZ10">+IF(J3="","",$I$2)</f>
      </c>
      <c r="CA3" s="41" t="str">
        <f aca="true" t="shared" si="31" ref="CA3:CA10">+IF(K3="","",$B3)</f>
        <v>Chequers</v>
      </c>
      <c r="CB3" s="41" t="str">
        <f aca="true" t="shared" si="32" ref="CB3:CB10">+IF(L3="","",$K$2)</f>
        <v>Green Monks</v>
      </c>
      <c r="CC3" s="41" t="str">
        <f aca="true" t="shared" si="33" ref="CC3:CC10">+IF(M3="","",$B3)</f>
        <v>Chequers</v>
      </c>
      <c r="CD3" s="41" t="str">
        <f aca="true" t="shared" si="34" ref="CD3:CD10">+IF(N3="","",$M$2)</f>
        <v>Players</v>
      </c>
      <c r="CE3" s="41" t="str">
        <f aca="true" t="shared" si="35" ref="CE3:CE10">+IF(O3="","",$B3)</f>
        <v>Chequers</v>
      </c>
      <c r="CF3" s="41" t="str">
        <f aca="true" t="shared" si="36" ref="CF3:CF10">+IF(P3="","",$O$2)</f>
        <v>PBCC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8" ht="19.5" customHeight="1" thickBot="1">
      <c r="A4" s="155"/>
      <c r="B4" s="84" t="s">
        <v>29</v>
      </c>
      <c r="C4" s="6"/>
      <c r="D4" s="3">
        <f aca="true" t="shared" si="39" ref="D4:D10">+IF(C4="","",9-C4)</f>
      </c>
      <c r="E4" s="7"/>
      <c r="F4" s="7"/>
      <c r="G4" s="6">
        <v>5</v>
      </c>
      <c r="H4" s="3">
        <f>+IF(G4="","",9-G4)</f>
        <v>4</v>
      </c>
      <c r="I4" s="6">
        <v>5</v>
      </c>
      <c r="J4" s="3">
        <f>+IF(I4="","",9-I4)</f>
        <v>4</v>
      </c>
      <c r="K4" s="6"/>
      <c r="L4" s="3">
        <f>+IF(K4="","",9-K4)</f>
      </c>
      <c r="M4" s="6"/>
      <c r="N4" s="3">
        <f>+IF(M4="","",9-M4)</f>
      </c>
      <c r="O4" s="6">
        <v>4</v>
      </c>
      <c r="P4" s="3">
        <f t="shared" si="0"/>
        <v>5</v>
      </c>
      <c r="Q4" s="6">
        <v>4</v>
      </c>
      <c r="R4" s="3">
        <f t="shared" si="1"/>
        <v>5</v>
      </c>
      <c r="S4" s="11"/>
      <c r="T4" s="11"/>
      <c r="U4" s="11"/>
      <c r="V4" s="49" t="str">
        <f t="shared" si="2"/>
        <v>Alex</v>
      </c>
      <c r="W4" s="41">
        <f t="shared" si="3"/>
        <v>7</v>
      </c>
      <c r="X4" s="41">
        <f t="shared" si="4"/>
        <v>4</v>
      </c>
      <c r="Y4" s="41">
        <f t="shared" si="5"/>
        <v>3</v>
      </c>
      <c r="Z4" s="41">
        <f t="shared" si="6"/>
        <v>8</v>
      </c>
      <c r="AA4" s="52">
        <f>+(C4+E4+G4+I4+K4+M4+O4+Q4)+SUM(F3:F10)</f>
        <v>31</v>
      </c>
      <c r="AB4" s="53">
        <f t="shared" si="7"/>
        <v>39</v>
      </c>
      <c r="AC4" s="12">
        <f>+AB4+X4/100+0.0002</f>
        <v>39.0402</v>
      </c>
      <c r="AD4">
        <f t="shared" si="8"/>
        <v>4</v>
      </c>
      <c r="AH4" s="41" t="str">
        <f t="shared" si="9"/>
        <v>Chequers</v>
      </c>
      <c r="AI4" s="41"/>
      <c r="AJ4" s="41" t="str">
        <f t="shared" si="10"/>
        <v>Alex</v>
      </c>
      <c r="AK4" s="41"/>
      <c r="AL4" s="41" t="str">
        <f t="shared" si="11"/>
        <v>Alex</v>
      </c>
      <c r="AM4" s="41"/>
      <c r="AN4" s="41" t="str">
        <f t="shared" si="12"/>
        <v>Alex</v>
      </c>
      <c r="AO4" s="41"/>
      <c r="AP4" s="41" t="str">
        <f t="shared" si="13"/>
        <v>Green Monks</v>
      </c>
      <c r="AQ4" s="41"/>
      <c r="AR4" s="41" t="str">
        <f t="shared" si="14"/>
        <v>Players</v>
      </c>
      <c r="AS4" s="41"/>
      <c r="AT4" s="41" t="str">
        <f t="shared" si="15"/>
        <v>PBCC</v>
      </c>
      <c r="AU4" s="41"/>
      <c r="AV4" s="41" t="str">
        <f t="shared" si="16"/>
        <v>BSCA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Alex</v>
      </c>
      <c r="BF4" s="41"/>
      <c r="BG4" s="41" t="str">
        <f t="shared" si="18"/>
        <v>Alex</v>
      </c>
      <c r="BH4" s="41"/>
      <c r="BI4" s="41">
        <f t="shared" si="19"/>
      </c>
      <c r="BJ4" s="41"/>
      <c r="BK4" s="41">
        <f t="shared" si="20"/>
      </c>
      <c r="BL4" s="41"/>
      <c r="BM4" s="41" t="str">
        <f t="shared" si="21"/>
        <v>PBCC</v>
      </c>
      <c r="BN4" s="41"/>
      <c r="BO4" s="41" t="str">
        <f t="shared" si="22"/>
        <v>BSCA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Alex</v>
      </c>
      <c r="BX4" s="41" t="str">
        <f t="shared" si="28"/>
        <v>Jokers</v>
      </c>
      <c r="BY4" s="41" t="str">
        <f t="shared" si="29"/>
        <v>Alex</v>
      </c>
      <c r="BZ4" s="41" t="str">
        <f t="shared" si="30"/>
        <v>BCC</v>
      </c>
      <c r="CA4" s="41">
        <f t="shared" si="31"/>
      </c>
      <c r="CB4" s="41">
        <f t="shared" si="32"/>
      </c>
      <c r="CC4" s="41">
        <f t="shared" si="33"/>
      </c>
      <c r="CD4" s="41">
        <f t="shared" si="34"/>
      </c>
      <c r="CE4" s="41" t="str">
        <f t="shared" si="35"/>
        <v>Alex</v>
      </c>
      <c r="CF4" s="41" t="str">
        <f t="shared" si="36"/>
        <v>PBCC</v>
      </c>
      <c r="CG4" s="41" t="str">
        <f t="shared" si="37"/>
        <v>Alex</v>
      </c>
      <c r="CH4" s="41" t="str">
        <f t="shared" si="38"/>
        <v>BSCA</v>
      </c>
      <c r="CJ4" s="90"/>
    </row>
    <row r="5" spans="1:88" ht="19.5" customHeight="1" thickBot="1">
      <c r="A5" s="155"/>
      <c r="B5" s="84" t="s">
        <v>24</v>
      </c>
      <c r="C5" s="6">
        <v>6</v>
      </c>
      <c r="D5" s="3">
        <f t="shared" si="39"/>
        <v>3</v>
      </c>
      <c r="E5" s="6"/>
      <c r="F5" s="3">
        <f aca="true" t="shared" si="42" ref="F5:F10">+IF(E5="","",9-E5)</f>
      </c>
      <c r="G5" s="7"/>
      <c r="H5" s="7"/>
      <c r="I5" s="6">
        <v>2</v>
      </c>
      <c r="J5" s="3">
        <f>+IF(I5="","",9-I5)</f>
        <v>7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6">
        <v>3</v>
      </c>
      <c r="R5" s="3">
        <f t="shared" si="1"/>
        <v>6</v>
      </c>
      <c r="S5" s="11"/>
      <c r="T5" s="11"/>
      <c r="U5" s="11"/>
      <c r="V5" s="49" t="str">
        <f t="shared" si="2"/>
        <v>Jokers</v>
      </c>
      <c r="W5" s="41">
        <f t="shared" si="3"/>
        <v>7</v>
      </c>
      <c r="X5" s="41">
        <f t="shared" si="4"/>
        <v>2</v>
      </c>
      <c r="Y5" s="41">
        <f t="shared" si="5"/>
        <v>5</v>
      </c>
      <c r="Z5" s="41">
        <f t="shared" si="6"/>
        <v>4</v>
      </c>
      <c r="AA5" s="52">
        <f>+(C5+E5+G5+I5+K5+M5+O5+Q5)+SUM(H3:H10)</f>
        <v>26</v>
      </c>
      <c r="AB5" s="53">
        <f t="shared" si="7"/>
        <v>30</v>
      </c>
      <c r="AC5" s="12">
        <f>+AB5+X5/100+0.0003</f>
        <v>30.0203</v>
      </c>
      <c r="AD5">
        <f t="shared" si="8"/>
        <v>7</v>
      </c>
      <c r="AH5" s="41" t="str">
        <f t="shared" si="9"/>
        <v>Jokers</v>
      </c>
      <c r="AI5" s="41"/>
      <c r="AJ5" s="41" t="str">
        <f t="shared" si="10"/>
        <v>Alex</v>
      </c>
      <c r="AK5" s="41"/>
      <c r="AL5" s="41" t="str">
        <f t="shared" si="11"/>
        <v>Jokers</v>
      </c>
      <c r="AM5" s="41"/>
      <c r="AN5" s="41" t="str">
        <f t="shared" si="12"/>
        <v>BCC</v>
      </c>
      <c r="AO5" s="41"/>
      <c r="AP5" s="41" t="str">
        <f t="shared" si="13"/>
        <v>Green Monks</v>
      </c>
      <c r="AQ5" s="41"/>
      <c r="AR5" s="41" t="str">
        <f t="shared" si="14"/>
        <v>Players</v>
      </c>
      <c r="AS5" s="41"/>
      <c r="AT5" s="41" t="str">
        <f t="shared" si="15"/>
        <v>PBCC</v>
      </c>
      <c r="AU5" s="41"/>
      <c r="AV5" s="41" t="str">
        <f t="shared" si="16"/>
        <v>BSCA</v>
      </c>
      <c r="AW5" s="9"/>
      <c r="AX5" s="9"/>
      <c r="AY5" s="9"/>
      <c r="AZ5" s="9"/>
      <c r="BA5" s="41" t="str">
        <f t="shared" si="40"/>
        <v>Jokers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BCC</v>
      </c>
      <c r="BH5" s="41"/>
      <c r="BI5" s="41">
        <f t="shared" si="19"/>
      </c>
      <c r="BJ5" s="41"/>
      <c r="BK5" s="41">
        <f t="shared" si="20"/>
      </c>
      <c r="BL5" s="41"/>
      <c r="BM5" s="41">
        <f t="shared" si="21"/>
      </c>
      <c r="BN5" s="41"/>
      <c r="BO5" s="41" t="str">
        <f t="shared" si="22"/>
        <v>BSCA</v>
      </c>
      <c r="BQ5" s="9"/>
      <c r="BS5" s="41" t="str">
        <f t="shared" si="23"/>
        <v>Jokers</v>
      </c>
      <c r="BT5" s="41" t="str">
        <f t="shared" si="24"/>
        <v>Chequers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Jokers</v>
      </c>
      <c r="BZ5" s="41" t="str">
        <f t="shared" si="30"/>
        <v>BCC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>
        <f t="shared" si="35"/>
      </c>
      <c r="CF5" s="41">
        <f t="shared" si="36"/>
      </c>
      <c r="CG5" s="41" t="str">
        <f t="shared" si="37"/>
        <v>Jokers</v>
      </c>
      <c r="CH5" s="41" t="str">
        <f t="shared" si="38"/>
        <v>BSCA</v>
      </c>
      <c r="CJ5" s="90"/>
    </row>
    <row r="6" spans="1:88" ht="19.5" customHeight="1" thickBot="1">
      <c r="A6" s="155"/>
      <c r="B6" s="84" t="s">
        <v>46</v>
      </c>
      <c r="C6" s="6">
        <v>2</v>
      </c>
      <c r="D6" s="3">
        <f t="shared" si="39"/>
        <v>7</v>
      </c>
      <c r="E6" s="6"/>
      <c r="F6" s="3">
        <f t="shared" si="42"/>
      </c>
      <c r="G6" s="6"/>
      <c r="H6" s="3">
        <f>+IF(G6="","",9-G6)</f>
      </c>
      <c r="I6" s="7"/>
      <c r="J6" s="7"/>
      <c r="K6" s="6">
        <v>4</v>
      </c>
      <c r="L6" s="3">
        <f>+IF(K6="","",9-K6)</f>
        <v>5</v>
      </c>
      <c r="M6" s="6">
        <v>3</v>
      </c>
      <c r="N6" s="3">
        <f>+IF(M6="","",9-M6)</f>
        <v>6</v>
      </c>
      <c r="O6" s="6"/>
      <c r="P6" s="3">
        <f t="shared" si="0"/>
      </c>
      <c r="Q6" s="6"/>
      <c r="R6" s="3">
        <f t="shared" si="1"/>
      </c>
      <c r="S6" s="11"/>
      <c r="T6" s="11"/>
      <c r="U6" s="11"/>
      <c r="V6" s="49" t="str">
        <f t="shared" si="2"/>
        <v>BCC</v>
      </c>
      <c r="W6" s="41">
        <f t="shared" si="3"/>
        <v>6</v>
      </c>
      <c r="X6" s="41">
        <f t="shared" si="4"/>
        <v>2</v>
      </c>
      <c r="Y6" s="41">
        <f t="shared" si="5"/>
        <v>4</v>
      </c>
      <c r="Z6" s="41">
        <f t="shared" si="6"/>
        <v>4</v>
      </c>
      <c r="AA6" s="52">
        <f>+(C6+E6+G6+I6+K6+M6+O6+Q6)+SUM(J3:J10)</f>
        <v>26</v>
      </c>
      <c r="AB6" s="53">
        <f t="shared" si="7"/>
        <v>30</v>
      </c>
      <c r="AC6" s="12">
        <f>+AB6+X6/100+0.0004</f>
        <v>30.0204</v>
      </c>
      <c r="AD6">
        <f t="shared" si="8"/>
        <v>6</v>
      </c>
      <c r="AH6" s="41" t="str">
        <f t="shared" si="9"/>
        <v>Chequers</v>
      </c>
      <c r="AI6" s="41"/>
      <c r="AJ6" s="41" t="str">
        <f t="shared" si="10"/>
        <v>Alex</v>
      </c>
      <c r="AK6" s="41"/>
      <c r="AL6" s="41" t="str">
        <f t="shared" si="11"/>
        <v>Jokers</v>
      </c>
      <c r="AM6" s="41"/>
      <c r="AN6" s="41" t="str">
        <f t="shared" si="12"/>
        <v>BCC</v>
      </c>
      <c r="AO6" s="41"/>
      <c r="AP6" s="41" t="str">
        <f t="shared" si="13"/>
        <v>Green Monks</v>
      </c>
      <c r="AQ6" s="41"/>
      <c r="AR6" s="41" t="str">
        <f t="shared" si="14"/>
        <v>Players</v>
      </c>
      <c r="AS6" s="41"/>
      <c r="AT6" s="41" t="str">
        <f t="shared" si="15"/>
        <v>PBCC</v>
      </c>
      <c r="AU6" s="41"/>
      <c r="AV6" s="41" t="str">
        <f t="shared" si="16"/>
        <v>BSCA</v>
      </c>
      <c r="AW6" s="9"/>
      <c r="AX6" s="9"/>
      <c r="AY6" s="9"/>
      <c r="AZ6" s="9"/>
      <c r="BA6" s="41" t="str">
        <f t="shared" si="40"/>
        <v>Chequers</v>
      </c>
      <c r="BB6" s="41"/>
      <c r="BC6" s="41">
        <f t="shared" si="41"/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Green Monks</v>
      </c>
      <c r="BJ6" s="41"/>
      <c r="BK6" s="41" t="str">
        <f t="shared" si="20"/>
        <v>Players</v>
      </c>
      <c r="BL6" s="41"/>
      <c r="BM6" s="41">
        <f t="shared" si="21"/>
      </c>
      <c r="BN6" s="41"/>
      <c r="BO6" s="41">
        <f t="shared" si="22"/>
      </c>
      <c r="BQ6" s="9"/>
      <c r="BS6" s="41" t="str">
        <f t="shared" si="23"/>
        <v>BCC</v>
      </c>
      <c r="BT6" s="41" t="str">
        <f t="shared" si="24"/>
        <v>Chequers</v>
      </c>
      <c r="BU6" s="41">
        <f t="shared" si="25"/>
      </c>
      <c r="BV6" s="41">
        <f t="shared" si="26"/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BCC</v>
      </c>
      <c r="CB6" s="41" t="str">
        <f t="shared" si="32"/>
        <v>Green Monks</v>
      </c>
      <c r="CC6" s="41" t="str">
        <f t="shared" si="33"/>
        <v>BCC</v>
      </c>
      <c r="CD6" s="41" t="str">
        <f t="shared" si="34"/>
        <v>Players</v>
      </c>
      <c r="CE6" s="41">
        <f t="shared" si="35"/>
      </c>
      <c r="CF6" s="41">
        <f t="shared" si="36"/>
      </c>
      <c r="CG6" s="41">
        <f t="shared" si="37"/>
      </c>
      <c r="CH6" s="41">
        <f t="shared" si="38"/>
      </c>
      <c r="CJ6" s="90"/>
    </row>
    <row r="7" spans="1:88" ht="19.5" customHeight="1" thickBot="1">
      <c r="A7" s="155"/>
      <c r="B7" s="84" t="s">
        <v>5</v>
      </c>
      <c r="C7" s="6"/>
      <c r="D7" s="3">
        <f t="shared" si="39"/>
      </c>
      <c r="E7" s="6">
        <v>4</v>
      </c>
      <c r="F7" s="3">
        <f t="shared" si="42"/>
        <v>5</v>
      </c>
      <c r="G7" s="6">
        <v>4</v>
      </c>
      <c r="H7" s="3">
        <f>+IF(G7="","",9-G7)</f>
        <v>5</v>
      </c>
      <c r="I7" s="6"/>
      <c r="J7" s="3">
        <f>+IF(I7="","",9-I7)</f>
      </c>
      <c r="K7" s="39"/>
      <c r="L7" s="34"/>
      <c r="M7" s="6">
        <v>0</v>
      </c>
      <c r="N7" s="3">
        <f>+IF(M7="","",9-M7)</f>
        <v>9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Green Monks</v>
      </c>
      <c r="W7" s="41">
        <f t="shared" si="3"/>
        <v>7</v>
      </c>
      <c r="X7" s="41">
        <f t="shared" si="4"/>
        <v>2</v>
      </c>
      <c r="Y7" s="41">
        <f t="shared" si="5"/>
        <v>5</v>
      </c>
      <c r="Z7" s="41">
        <f t="shared" si="6"/>
        <v>4</v>
      </c>
      <c r="AA7" s="52">
        <f>+(C7+E7+G7+I7+K7+M7+O7+Q7)+SUM(L3:L10)</f>
        <v>24</v>
      </c>
      <c r="AB7" s="53">
        <f t="shared" si="7"/>
        <v>28</v>
      </c>
      <c r="AC7" s="12">
        <f>+AB7+X7/100+0.0005</f>
        <v>28.0205</v>
      </c>
      <c r="AD7">
        <f t="shared" si="8"/>
        <v>8</v>
      </c>
      <c r="AH7" s="41" t="str">
        <f t="shared" si="9"/>
        <v>Chequers</v>
      </c>
      <c r="AI7" s="41"/>
      <c r="AJ7" s="41" t="str">
        <f t="shared" si="10"/>
        <v>Alex</v>
      </c>
      <c r="AK7" s="41"/>
      <c r="AL7" s="41" t="str">
        <f t="shared" si="11"/>
        <v>Jokers</v>
      </c>
      <c r="AM7" s="41"/>
      <c r="AN7" s="41" t="str">
        <f t="shared" si="12"/>
        <v>BCC</v>
      </c>
      <c r="AO7" s="41"/>
      <c r="AP7" s="41" t="str">
        <f t="shared" si="13"/>
        <v>Green Monks</v>
      </c>
      <c r="AQ7" s="41"/>
      <c r="AR7" s="41" t="str">
        <f t="shared" si="14"/>
        <v>Players</v>
      </c>
      <c r="AS7" s="41"/>
      <c r="AT7" s="41" t="str">
        <f t="shared" si="15"/>
        <v>PBCC</v>
      </c>
      <c r="AU7" s="41"/>
      <c r="AV7" s="41" t="str">
        <f t="shared" si="16"/>
        <v>BSCA</v>
      </c>
      <c r="AW7" s="9"/>
      <c r="AX7" s="9"/>
      <c r="AY7" s="9"/>
      <c r="AZ7" s="9"/>
      <c r="BA7" s="41">
        <f t="shared" si="40"/>
      </c>
      <c r="BB7" s="41"/>
      <c r="BC7" s="41" t="str">
        <f t="shared" si="41"/>
        <v>Alex</v>
      </c>
      <c r="BD7" s="41"/>
      <c r="BE7" s="41" t="str">
        <f t="shared" si="17"/>
        <v>Jokers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Players</v>
      </c>
      <c r="BL7" s="41"/>
      <c r="BM7" s="41">
        <f t="shared" si="21"/>
      </c>
      <c r="BN7" s="41"/>
      <c r="BO7" s="41">
        <f t="shared" si="22"/>
      </c>
      <c r="BQ7" s="9"/>
      <c r="BS7" s="41">
        <f t="shared" si="23"/>
      </c>
      <c r="BT7" s="41">
        <f t="shared" si="24"/>
      </c>
      <c r="BU7" s="41" t="str">
        <f t="shared" si="25"/>
        <v>Green Monks</v>
      </c>
      <c r="BV7" s="41" t="str">
        <f t="shared" si="26"/>
        <v>Alex</v>
      </c>
      <c r="BW7" s="41" t="str">
        <f t="shared" si="27"/>
        <v>Green Monks</v>
      </c>
      <c r="BX7" s="41" t="str">
        <f t="shared" si="28"/>
        <v>Jokers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Green Monks</v>
      </c>
      <c r="CD7" s="41" t="str">
        <f t="shared" si="34"/>
        <v>Players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90"/>
    </row>
    <row r="8" spans="1:88" ht="19.5" customHeight="1" thickBot="1">
      <c r="A8" s="155"/>
      <c r="B8" s="84" t="s">
        <v>0</v>
      </c>
      <c r="C8" s="6"/>
      <c r="D8" s="3">
        <f t="shared" si="39"/>
      </c>
      <c r="E8" s="6">
        <v>4</v>
      </c>
      <c r="F8" s="3">
        <f t="shared" si="42"/>
        <v>5</v>
      </c>
      <c r="G8" s="6">
        <v>7</v>
      </c>
      <c r="H8" s="3">
        <f>+IF(G8="","",9-G8)</f>
        <v>2</v>
      </c>
      <c r="I8" s="6"/>
      <c r="J8" s="3">
        <f>+IF(I8="","",9-I8)</f>
      </c>
      <c r="K8" s="60"/>
      <c r="L8" s="3">
        <f>+IF(K8="","",9-K8)</f>
      </c>
      <c r="M8" s="42"/>
      <c r="N8" s="42"/>
      <c r="O8" s="6"/>
      <c r="P8" s="3">
        <f t="shared" si="0"/>
      </c>
      <c r="Q8" s="6">
        <v>5</v>
      </c>
      <c r="R8" s="3">
        <f t="shared" si="1"/>
        <v>4</v>
      </c>
      <c r="S8" s="11"/>
      <c r="T8" s="11"/>
      <c r="U8" s="11"/>
      <c r="V8" s="49" t="str">
        <f t="shared" si="2"/>
        <v>Players</v>
      </c>
      <c r="W8" s="41">
        <f t="shared" si="3"/>
        <v>7</v>
      </c>
      <c r="X8" s="41">
        <f t="shared" si="4"/>
        <v>5</v>
      </c>
      <c r="Y8" s="41">
        <f t="shared" si="5"/>
        <v>2</v>
      </c>
      <c r="Z8" s="41">
        <f t="shared" si="6"/>
        <v>10</v>
      </c>
      <c r="AA8" s="52">
        <f>+(C8+E8+G8+I8+K8+M8+O8+Q8)+SUM(N3:N10)</f>
        <v>40</v>
      </c>
      <c r="AB8" s="53">
        <f t="shared" si="7"/>
        <v>50</v>
      </c>
      <c r="AC8" s="12">
        <f>+AB8+X8/100+0.0006</f>
        <v>50.050599999999996</v>
      </c>
      <c r="AD8">
        <f t="shared" si="8"/>
        <v>1</v>
      </c>
      <c r="AH8" s="41" t="str">
        <f t="shared" si="9"/>
        <v>Chequers</v>
      </c>
      <c r="AI8" s="41"/>
      <c r="AJ8" s="41" t="str">
        <f t="shared" si="10"/>
        <v>Alex</v>
      </c>
      <c r="AK8" s="41"/>
      <c r="AL8" s="41" t="str">
        <f t="shared" si="11"/>
        <v>Players</v>
      </c>
      <c r="AM8" s="41"/>
      <c r="AN8" s="41" t="str">
        <f t="shared" si="12"/>
        <v>BCC</v>
      </c>
      <c r="AO8" s="41"/>
      <c r="AP8" s="41" t="str">
        <f t="shared" si="13"/>
        <v>Green Monks</v>
      </c>
      <c r="AQ8" s="41"/>
      <c r="AR8" s="41" t="str">
        <f t="shared" si="14"/>
        <v>Players</v>
      </c>
      <c r="AS8" s="41"/>
      <c r="AT8" s="41" t="str">
        <f t="shared" si="15"/>
        <v>PBCC</v>
      </c>
      <c r="AU8" s="41"/>
      <c r="AV8" s="41" t="str">
        <f t="shared" si="16"/>
        <v>Players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Alex</v>
      </c>
      <c r="BD8" s="41"/>
      <c r="BE8" s="50" t="str">
        <f t="shared" si="17"/>
        <v>Players</v>
      </c>
      <c r="BF8" s="41"/>
      <c r="BG8" s="50">
        <f t="shared" si="18"/>
      </c>
      <c r="BH8" s="41"/>
      <c r="BI8" s="41">
        <f t="shared" si="19"/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Players</v>
      </c>
      <c r="BQ8" s="9"/>
      <c r="BS8" s="41">
        <f t="shared" si="23"/>
      </c>
      <c r="BT8" s="41">
        <f t="shared" si="24"/>
      </c>
      <c r="BU8" s="41" t="str">
        <f t="shared" si="25"/>
        <v>Players</v>
      </c>
      <c r="BV8" s="41" t="str">
        <f t="shared" si="26"/>
        <v>Alex</v>
      </c>
      <c r="BW8" s="41" t="str">
        <f t="shared" si="27"/>
        <v>Players</v>
      </c>
      <c r="BX8" s="41" t="str">
        <f t="shared" si="28"/>
        <v>Jokers</v>
      </c>
      <c r="BY8" s="41">
        <f t="shared" si="29"/>
      </c>
      <c r="BZ8" s="41">
        <f t="shared" si="30"/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Players</v>
      </c>
      <c r="CH8" s="41" t="str">
        <f t="shared" si="38"/>
        <v>BSCA</v>
      </c>
      <c r="CJ8" s="90"/>
    </row>
    <row r="9" spans="1:91" ht="19.5" customHeight="1" thickBot="1">
      <c r="A9" s="155"/>
      <c r="B9" s="84" t="s">
        <v>53</v>
      </c>
      <c r="C9" s="6"/>
      <c r="D9" s="3">
        <f t="shared" si="39"/>
      </c>
      <c r="E9" s="6"/>
      <c r="F9" s="3">
        <f t="shared" si="42"/>
      </c>
      <c r="G9" s="6">
        <v>5</v>
      </c>
      <c r="H9" s="3">
        <f>+IF(G9="","",9-G9)</f>
        <v>4</v>
      </c>
      <c r="I9" s="6"/>
      <c r="J9" s="3">
        <f>+IF(I9="","",9-I9)</f>
      </c>
      <c r="K9" s="40">
        <v>6</v>
      </c>
      <c r="L9" s="3">
        <f>+IF(K9="","",9-K9)</f>
        <v>3</v>
      </c>
      <c r="M9" s="61">
        <v>4</v>
      </c>
      <c r="N9" s="3">
        <f>+IF(M9="","",9-M9)</f>
        <v>5</v>
      </c>
      <c r="O9" s="38"/>
      <c r="P9" s="34"/>
      <c r="Q9" s="35">
        <v>6</v>
      </c>
      <c r="R9" s="36">
        <f t="shared" si="1"/>
        <v>3</v>
      </c>
      <c r="S9" s="11"/>
      <c r="T9" s="11"/>
      <c r="U9" s="11"/>
      <c r="V9" s="49" t="str">
        <f t="shared" si="2"/>
        <v>PBCC</v>
      </c>
      <c r="W9" s="41">
        <f t="shared" si="3"/>
        <v>6</v>
      </c>
      <c r="X9" s="41">
        <f t="shared" si="4"/>
        <v>4</v>
      </c>
      <c r="Y9" s="41">
        <f t="shared" si="5"/>
        <v>2</v>
      </c>
      <c r="Z9" s="41">
        <f t="shared" si="6"/>
        <v>8</v>
      </c>
      <c r="AA9" s="52">
        <f>+(C9+E9+G9+I9+K9+M9+O9+Q9)+SUM(P3:P10)</f>
        <v>30</v>
      </c>
      <c r="AB9" s="53">
        <f t="shared" si="7"/>
        <v>38</v>
      </c>
      <c r="AC9" s="12">
        <f>+AB9+X9/100+0.0007</f>
        <v>38.0407</v>
      </c>
      <c r="AD9">
        <f t="shared" si="8"/>
        <v>5</v>
      </c>
      <c r="AH9" s="41" t="str">
        <f t="shared" si="9"/>
        <v>Chequers</v>
      </c>
      <c r="AI9" s="41"/>
      <c r="AJ9" s="41" t="str">
        <f t="shared" si="10"/>
        <v>Alex</v>
      </c>
      <c r="AK9" s="41"/>
      <c r="AL9" s="41" t="str">
        <f t="shared" si="11"/>
        <v>PBCC</v>
      </c>
      <c r="AM9" s="41"/>
      <c r="AN9" s="41" t="str">
        <f t="shared" si="12"/>
        <v>BCC</v>
      </c>
      <c r="AO9" s="41"/>
      <c r="AP9" s="41" t="str">
        <f t="shared" si="13"/>
        <v>PBCC</v>
      </c>
      <c r="AQ9" s="41"/>
      <c r="AR9" s="41" t="str">
        <f t="shared" si="14"/>
        <v>Players</v>
      </c>
      <c r="AS9" s="41"/>
      <c r="AT9" s="41" t="str">
        <f t="shared" si="15"/>
        <v>PBCC</v>
      </c>
      <c r="AU9" s="41"/>
      <c r="AV9" s="41" t="str">
        <f t="shared" si="16"/>
        <v>PBCC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 t="str">
        <f t="shared" si="17"/>
        <v>PBCC</v>
      </c>
      <c r="BF9" s="41"/>
      <c r="BG9" s="41">
        <f t="shared" si="18"/>
      </c>
      <c r="BH9" s="41"/>
      <c r="BI9" s="41" t="str">
        <f t="shared" si="19"/>
        <v>PBCC</v>
      </c>
      <c r="BJ9" s="41"/>
      <c r="BK9" s="41" t="str">
        <f t="shared" si="20"/>
        <v>Players</v>
      </c>
      <c r="BL9" s="41"/>
      <c r="BM9" s="50">
        <f t="shared" si="21"/>
      </c>
      <c r="BN9" s="41"/>
      <c r="BO9" s="50" t="str">
        <f t="shared" si="22"/>
        <v>PBCC</v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 t="str">
        <f t="shared" si="27"/>
        <v>PBCC</v>
      </c>
      <c r="BX9" s="41" t="str">
        <f t="shared" si="28"/>
        <v>Jokers</v>
      </c>
      <c r="BY9" s="41">
        <f t="shared" si="29"/>
      </c>
      <c r="BZ9" s="41">
        <f t="shared" si="30"/>
      </c>
      <c r="CA9" s="41" t="str">
        <f t="shared" si="31"/>
        <v>PBCC</v>
      </c>
      <c r="CB9" s="41" t="str">
        <f t="shared" si="32"/>
        <v>Green Monks</v>
      </c>
      <c r="CC9" s="41" t="str">
        <f t="shared" si="33"/>
        <v>PBCC</v>
      </c>
      <c r="CD9" s="41" t="str">
        <f t="shared" si="34"/>
        <v>Players</v>
      </c>
      <c r="CE9" s="41">
        <f t="shared" si="35"/>
      </c>
      <c r="CF9" s="41">
        <f t="shared" si="36"/>
      </c>
      <c r="CG9" s="41" t="str">
        <f t="shared" si="37"/>
        <v>PBCC</v>
      </c>
      <c r="CH9" s="41" t="str">
        <f t="shared" si="38"/>
        <v>BSCA</v>
      </c>
      <c r="CJ9" s="90"/>
      <c r="CM9" s="92"/>
    </row>
    <row r="10" spans="1:91" s="2" customFormat="1" ht="19.5" customHeight="1" thickBot="1">
      <c r="A10" s="156"/>
      <c r="B10" s="84" t="s">
        <v>1</v>
      </c>
      <c r="C10" s="6">
        <v>5</v>
      </c>
      <c r="D10" s="3">
        <f t="shared" si="39"/>
        <v>4</v>
      </c>
      <c r="E10" s="6"/>
      <c r="F10" s="3">
        <f t="shared" si="42"/>
      </c>
      <c r="G10" s="6"/>
      <c r="H10" s="3">
        <f>+IF(G10="","",9-G10)</f>
      </c>
      <c r="I10" s="6">
        <v>3</v>
      </c>
      <c r="J10" s="3">
        <f>+IF(I10="","",9-I10)</f>
        <v>6</v>
      </c>
      <c r="K10" s="6">
        <v>6</v>
      </c>
      <c r="L10" s="3">
        <f>+IF(K10="","",9-K10)</f>
        <v>3</v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BSCA</v>
      </c>
      <c r="W10" s="41">
        <f t="shared" si="3"/>
        <v>7</v>
      </c>
      <c r="X10" s="41">
        <f t="shared" si="4"/>
        <v>4</v>
      </c>
      <c r="Y10" s="41">
        <f t="shared" si="5"/>
        <v>3</v>
      </c>
      <c r="Z10" s="41">
        <f t="shared" si="6"/>
        <v>8</v>
      </c>
      <c r="AA10" s="52">
        <f>+(C10+E10+G10+I10+K10+M10+O10+Q10)+SUM(R3:R10)</f>
        <v>32</v>
      </c>
      <c r="AB10" s="53">
        <f t="shared" si="7"/>
        <v>40</v>
      </c>
      <c r="AC10" s="12">
        <f>+AB10+X10/100+0.0008</f>
        <v>40.0408</v>
      </c>
      <c r="AD10" s="9">
        <f t="shared" si="8"/>
        <v>3</v>
      </c>
      <c r="AE10" s="9"/>
      <c r="AF10" s="13"/>
      <c r="AG10" s="13"/>
      <c r="AH10" s="41" t="str">
        <f t="shared" si="9"/>
        <v>BSCA</v>
      </c>
      <c r="AI10" s="41"/>
      <c r="AJ10" s="41" t="str">
        <f t="shared" si="10"/>
        <v>Alex</v>
      </c>
      <c r="AK10" s="41"/>
      <c r="AL10" s="41" t="str">
        <f t="shared" si="11"/>
        <v>Jokers</v>
      </c>
      <c r="AM10" s="41"/>
      <c r="AN10" s="41" t="str">
        <f t="shared" si="12"/>
        <v>BCC</v>
      </c>
      <c r="AO10" s="41"/>
      <c r="AP10" s="41" t="str">
        <f t="shared" si="13"/>
        <v>BSCA</v>
      </c>
      <c r="AQ10" s="41"/>
      <c r="AR10" s="41" t="str">
        <f t="shared" si="14"/>
        <v>Players</v>
      </c>
      <c r="AS10" s="41"/>
      <c r="AT10" s="41" t="str">
        <f t="shared" si="15"/>
        <v>PBCC</v>
      </c>
      <c r="AU10" s="41"/>
      <c r="AV10" s="41" t="str">
        <f t="shared" si="16"/>
        <v>BSCA</v>
      </c>
      <c r="AW10" s="9"/>
      <c r="AX10" s="9"/>
      <c r="AY10" s="9"/>
      <c r="AZ10" s="13"/>
      <c r="BA10" s="41" t="str">
        <f t="shared" si="40"/>
        <v>BSCA</v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BCC</v>
      </c>
      <c r="BH10" s="41"/>
      <c r="BI10" s="41" t="str">
        <f t="shared" si="19"/>
        <v>BSCA</v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 t="str">
        <f t="shared" si="23"/>
        <v>BSCA</v>
      </c>
      <c r="BT10" s="41" t="str">
        <f t="shared" si="24"/>
        <v>Chequers</v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BSCA</v>
      </c>
      <c r="BZ10" s="41" t="str">
        <f t="shared" si="30"/>
        <v>BCC</v>
      </c>
      <c r="CA10" s="41" t="str">
        <f t="shared" si="31"/>
        <v>BSCA</v>
      </c>
      <c r="CB10" s="41" t="str">
        <f t="shared" si="32"/>
        <v>Green Monks</v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90"/>
      <c r="CM10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90"/>
      <c r="CM11" s="91"/>
    </row>
    <row r="12" spans="2:94" s="2" customFormat="1" ht="17.25" thickBot="1">
      <c r="B12" s="23" t="s">
        <v>19</v>
      </c>
      <c r="C12" s="22"/>
      <c r="D12" s="22"/>
      <c r="F12" s="54" t="s">
        <v>32</v>
      </c>
      <c r="G12" s="30"/>
      <c r="H12" s="31"/>
      <c r="N12" s="104" t="s">
        <v>25</v>
      </c>
      <c r="O12" s="105"/>
      <c r="P12" s="106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90"/>
      <c r="CK12" s="13"/>
      <c r="CL12" s="13"/>
      <c r="CM12" s="91"/>
      <c r="CP12" s="13"/>
    </row>
    <row r="13" spans="2:94" s="2" customFormat="1" ht="17.25" thickBot="1">
      <c r="B13" s="29" t="s">
        <v>18</v>
      </c>
      <c r="C13" s="22"/>
      <c r="D13" s="22"/>
      <c r="N13" s="167">
        <v>40644</v>
      </c>
      <c r="O13" s="168"/>
      <c r="P13" s="169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90"/>
      <c r="CK13" s="13"/>
      <c r="CL13" s="13"/>
      <c r="CM13" s="91"/>
      <c r="CP13" s="13"/>
    </row>
    <row r="14" spans="14:94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 t="str">
        <f>IF($AD$8=$V14,$V8,"")</f>
        <v>Players</v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3"/>
      <c r="CL14" s="96"/>
      <c r="CM14" s="91"/>
      <c r="CP14" s="13"/>
    </row>
    <row r="15" spans="1:186" s="2" customFormat="1" ht="17.25" thickBot="1">
      <c r="A15" s="118" t="s">
        <v>49</v>
      </c>
      <c r="B15" s="171"/>
      <c r="C15" s="136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10"/>
      <c r="R15" s="25"/>
      <c r="S15" s="25"/>
      <c r="T15" s="25"/>
      <c r="U15" s="47"/>
      <c r="V15" s="5">
        <v>2</v>
      </c>
      <c r="W15" s="5" t="str">
        <f>IF($AD3=$V15,$V3,"")</f>
        <v>Chequers</v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Chequers</v>
      </c>
      <c r="AF15" s="5"/>
      <c r="AG15" s="5"/>
      <c r="AH15" s="5"/>
      <c r="AI15" s="5"/>
      <c r="AJ15" s="5"/>
      <c r="BP15" s="13"/>
      <c r="BQ15" s="13"/>
      <c r="CK15" s="13"/>
      <c r="CL15" s="13"/>
      <c r="CM15"/>
      <c r="CP15" s="13"/>
      <c r="GD15" s="62"/>
    </row>
    <row r="16" spans="1:186" s="2" customFormat="1" ht="17.25" thickBot="1">
      <c r="A16" s="172"/>
      <c r="B16" s="173"/>
      <c r="C16" s="179" t="s">
        <v>9</v>
      </c>
      <c r="D16" s="178"/>
      <c r="E16" s="177" t="s">
        <v>16</v>
      </c>
      <c r="F16" s="178"/>
      <c r="G16" s="177" t="s">
        <v>11</v>
      </c>
      <c r="H16" s="178"/>
      <c r="I16" s="177" t="s">
        <v>26</v>
      </c>
      <c r="J16" s="181"/>
      <c r="K16" s="182" t="s">
        <v>27</v>
      </c>
      <c r="L16" s="183"/>
      <c r="M16" s="180" t="s">
        <v>28</v>
      </c>
      <c r="N16" s="176"/>
      <c r="O16" s="175" t="s">
        <v>13</v>
      </c>
      <c r="P16" s="176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 t="str">
        <f>IF($AD10=$V16,$V10,"")</f>
        <v>BSCA</v>
      </c>
      <c r="AE16" s="5" t="str">
        <f t="shared" si="43"/>
        <v>BSCA</v>
      </c>
      <c r="AF16" s="5"/>
      <c r="AG16" s="5"/>
      <c r="AH16" s="5"/>
      <c r="AI16" s="5"/>
      <c r="AJ16" s="5"/>
      <c r="BP16" s="13"/>
      <c r="BQ16" s="13"/>
      <c r="GD16" s="62"/>
    </row>
    <row r="17" spans="1:186" s="2" customFormat="1" ht="17.25" thickBot="1">
      <c r="A17" s="56">
        <v>1</v>
      </c>
      <c r="B17" s="85" t="str">
        <f aca="true" t="shared" si="44" ref="B17:B24">+AE14</f>
        <v>Players</v>
      </c>
      <c r="C17" s="141">
        <f aca="true" t="shared" si="45" ref="C17:C24">+AE23</f>
        <v>7</v>
      </c>
      <c r="D17" s="141"/>
      <c r="E17" s="141">
        <f aca="true" t="shared" si="46" ref="E17:E24">+AE33</f>
        <v>5</v>
      </c>
      <c r="F17" s="141"/>
      <c r="G17" s="141">
        <f aca="true" t="shared" si="47" ref="G17:G24">+C17-E17</f>
        <v>2</v>
      </c>
      <c r="H17" s="141"/>
      <c r="I17" s="141">
        <f aca="true" t="shared" si="48" ref="I17:I24">+AE43</f>
        <v>40</v>
      </c>
      <c r="J17" s="141"/>
      <c r="K17" s="141">
        <f aca="true" t="shared" si="49" ref="K17:K24">+C17*9-I17</f>
        <v>23</v>
      </c>
      <c r="L17" s="170"/>
      <c r="M17" s="141">
        <f aca="true" t="shared" si="50" ref="M17:M24">+I17-K17</f>
        <v>17</v>
      </c>
      <c r="N17" s="141"/>
      <c r="O17" s="141">
        <f aca="true" t="shared" si="51" ref="O17:O24">+E17*2+I17</f>
        <v>50</v>
      </c>
      <c r="P17" s="170"/>
      <c r="Q17" s="43"/>
      <c r="R17"/>
      <c r="S17" s="48"/>
      <c r="T17" s="48"/>
      <c r="U17" s="47"/>
      <c r="V17" s="5">
        <v>4</v>
      </c>
      <c r="W17" s="5">
        <f>IF($AD3=$V17,$V3,"")</f>
      </c>
      <c r="X17" s="5" t="str">
        <f>IF($AD4=$V17,$V4,"")</f>
        <v>Alex</v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Alex</v>
      </c>
      <c r="AF17" s="5"/>
      <c r="AG17" s="5"/>
      <c r="AH17" s="5"/>
      <c r="AI17" s="5"/>
      <c r="AJ17" s="5"/>
      <c r="BP17" s="13"/>
      <c r="BQ17" s="13"/>
      <c r="GD17" s="62"/>
    </row>
    <row r="18" spans="1:186" s="2" customFormat="1" ht="17.25" thickBot="1">
      <c r="A18" s="56">
        <v>2</v>
      </c>
      <c r="B18" s="85" t="str">
        <f t="shared" si="44"/>
        <v>Chequers</v>
      </c>
      <c r="C18" s="141">
        <f t="shared" si="45"/>
        <v>7</v>
      </c>
      <c r="D18" s="141"/>
      <c r="E18" s="141">
        <f t="shared" si="46"/>
        <v>4</v>
      </c>
      <c r="F18" s="141"/>
      <c r="G18" s="141">
        <f t="shared" si="47"/>
        <v>3</v>
      </c>
      <c r="H18" s="141"/>
      <c r="I18" s="141">
        <f t="shared" si="48"/>
        <v>34</v>
      </c>
      <c r="J18" s="141"/>
      <c r="K18" s="141">
        <f t="shared" si="49"/>
        <v>29</v>
      </c>
      <c r="L18" s="170"/>
      <c r="M18" s="141">
        <f t="shared" si="50"/>
        <v>5</v>
      </c>
      <c r="N18" s="141"/>
      <c r="O18" s="141">
        <f t="shared" si="51"/>
        <v>42</v>
      </c>
      <c r="P18" s="170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 t="str">
        <f>IF($AD9=$V18,$V9,"")</f>
        <v>PBCC</v>
      </c>
      <c r="AD18" s="5">
        <f>IF($AD10=$V18,$V10,"")</f>
      </c>
      <c r="AE18" s="5" t="str">
        <f t="shared" si="43"/>
        <v>PBCC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8">
        <v>3</v>
      </c>
      <c r="B19" s="85" t="str">
        <f t="shared" si="44"/>
        <v>BSCA</v>
      </c>
      <c r="C19" s="139">
        <f t="shared" si="45"/>
        <v>7</v>
      </c>
      <c r="D19" s="139"/>
      <c r="E19" s="139">
        <f t="shared" si="46"/>
        <v>4</v>
      </c>
      <c r="F19" s="139"/>
      <c r="G19" s="139">
        <f t="shared" si="47"/>
        <v>3</v>
      </c>
      <c r="H19" s="139"/>
      <c r="I19" s="139">
        <f t="shared" si="48"/>
        <v>32</v>
      </c>
      <c r="J19" s="139"/>
      <c r="K19" s="139">
        <f t="shared" si="49"/>
        <v>31</v>
      </c>
      <c r="L19" s="140"/>
      <c r="M19" s="139">
        <f t="shared" si="50"/>
        <v>1</v>
      </c>
      <c r="N19" s="139"/>
      <c r="O19" s="139">
        <f t="shared" si="51"/>
        <v>40</v>
      </c>
      <c r="P19" s="14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 t="str">
        <f>IF($AD6=$V19,$V6,"")</f>
        <v>BCC</v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BCC</v>
      </c>
      <c r="AF19" s="5"/>
      <c r="AG19" s="5"/>
      <c r="AH19" s="5"/>
      <c r="AI19" s="5"/>
      <c r="AJ19" s="5"/>
      <c r="BO19"/>
      <c r="BQ19" s="9"/>
    </row>
    <row r="20" spans="1:69" ht="17.25" thickBot="1">
      <c r="A20" s="58">
        <v>4</v>
      </c>
      <c r="B20" s="85" t="str">
        <f t="shared" si="44"/>
        <v>Alex</v>
      </c>
      <c r="C20" s="139">
        <f t="shared" si="45"/>
        <v>7</v>
      </c>
      <c r="D20" s="139"/>
      <c r="E20" s="139">
        <f t="shared" si="46"/>
        <v>4</v>
      </c>
      <c r="F20" s="139"/>
      <c r="G20" s="139">
        <f t="shared" si="47"/>
        <v>3</v>
      </c>
      <c r="H20" s="139"/>
      <c r="I20" s="139">
        <f t="shared" si="48"/>
        <v>31</v>
      </c>
      <c r="J20" s="139"/>
      <c r="K20" s="139">
        <f t="shared" si="49"/>
        <v>32</v>
      </c>
      <c r="L20" s="140"/>
      <c r="M20" s="139">
        <f t="shared" si="50"/>
        <v>-1</v>
      </c>
      <c r="N20" s="139"/>
      <c r="O20" s="139">
        <f t="shared" si="51"/>
        <v>39</v>
      </c>
      <c r="P20" s="140"/>
      <c r="Q20" s="43"/>
      <c r="V20" s="5">
        <v>7</v>
      </c>
      <c r="W20" s="5">
        <f>IF($AD3=$V20,$V3,"")</f>
      </c>
      <c r="X20" s="5">
        <f>IF($AD4=$V20,$V4,"")</f>
      </c>
      <c r="Y20" s="5" t="str">
        <f>IF($AD5=$V20,$V5,"")</f>
        <v>Jokers</v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Jokers</v>
      </c>
      <c r="AF20" s="5"/>
      <c r="AG20" s="5"/>
      <c r="AH20" s="5"/>
      <c r="AI20" s="5"/>
      <c r="AJ20" s="5"/>
      <c r="BO20"/>
      <c r="BQ20" s="9"/>
    </row>
    <row r="21" spans="1:69" ht="17.25" thickBot="1">
      <c r="A21" s="58">
        <v>5</v>
      </c>
      <c r="B21" s="85" t="str">
        <f t="shared" si="44"/>
        <v>PBCC</v>
      </c>
      <c r="C21" s="139">
        <f t="shared" si="45"/>
        <v>6</v>
      </c>
      <c r="D21" s="139"/>
      <c r="E21" s="139">
        <f t="shared" si="46"/>
        <v>4</v>
      </c>
      <c r="F21" s="139"/>
      <c r="G21" s="139">
        <f t="shared" si="47"/>
        <v>2</v>
      </c>
      <c r="H21" s="139"/>
      <c r="I21" s="139">
        <f t="shared" si="48"/>
        <v>30</v>
      </c>
      <c r="J21" s="139"/>
      <c r="K21" s="139">
        <f t="shared" si="49"/>
        <v>24</v>
      </c>
      <c r="L21" s="139"/>
      <c r="M21" s="139">
        <f t="shared" si="50"/>
        <v>6</v>
      </c>
      <c r="N21" s="139"/>
      <c r="O21" s="139">
        <f t="shared" si="51"/>
        <v>38</v>
      </c>
      <c r="P21" s="139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 t="str">
        <f>IF($AD7=$V21,$V7,"")</f>
        <v>Green Monks</v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Green Monks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85" t="str">
        <f t="shared" si="44"/>
        <v>BCC</v>
      </c>
      <c r="C22" s="141">
        <f t="shared" si="45"/>
        <v>6</v>
      </c>
      <c r="D22" s="141"/>
      <c r="E22" s="141">
        <f t="shared" si="46"/>
        <v>2</v>
      </c>
      <c r="F22" s="141"/>
      <c r="G22" s="141">
        <f t="shared" si="47"/>
        <v>4</v>
      </c>
      <c r="H22" s="141"/>
      <c r="I22" s="141">
        <f t="shared" si="48"/>
        <v>26</v>
      </c>
      <c r="J22" s="141"/>
      <c r="K22" s="141">
        <f t="shared" si="49"/>
        <v>28</v>
      </c>
      <c r="L22" s="141"/>
      <c r="M22" s="141">
        <f t="shared" si="50"/>
        <v>-2</v>
      </c>
      <c r="N22" s="141"/>
      <c r="O22" s="141">
        <f t="shared" si="51"/>
        <v>30</v>
      </c>
      <c r="P22" s="141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85" t="str">
        <f t="shared" si="44"/>
        <v>Jokers</v>
      </c>
      <c r="C23" s="164">
        <f t="shared" si="45"/>
        <v>7</v>
      </c>
      <c r="D23" s="164"/>
      <c r="E23" s="164">
        <f t="shared" si="46"/>
        <v>2</v>
      </c>
      <c r="F23" s="164"/>
      <c r="G23" s="164">
        <f t="shared" si="47"/>
        <v>5</v>
      </c>
      <c r="H23" s="164"/>
      <c r="I23" s="164">
        <f t="shared" si="48"/>
        <v>26</v>
      </c>
      <c r="J23" s="164"/>
      <c r="K23" s="164">
        <f t="shared" si="49"/>
        <v>37</v>
      </c>
      <c r="L23" s="164"/>
      <c r="M23" s="164">
        <f t="shared" si="50"/>
        <v>-11</v>
      </c>
      <c r="N23" s="164"/>
      <c r="O23" s="164">
        <f t="shared" si="51"/>
        <v>30</v>
      </c>
      <c r="P23" s="164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  <v>7</v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85" t="str">
        <f t="shared" si="44"/>
        <v>Green Monks</v>
      </c>
      <c r="C24" s="164">
        <f t="shared" si="45"/>
        <v>7</v>
      </c>
      <c r="D24" s="164"/>
      <c r="E24" s="164">
        <f t="shared" si="46"/>
        <v>2</v>
      </c>
      <c r="F24" s="164"/>
      <c r="G24" s="164">
        <f t="shared" si="47"/>
        <v>5</v>
      </c>
      <c r="H24" s="164"/>
      <c r="I24" s="164">
        <f t="shared" si="48"/>
        <v>24</v>
      </c>
      <c r="J24" s="164"/>
      <c r="K24" s="164">
        <f t="shared" si="49"/>
        <v>39</v>
      </c>
      <c r="L24" s="164"/>
      <c r="M24" s="164">
        <f t="shared" si="50"/>
        <v>-15</v>
      </c>
      <c r="N24" s="164"/>
      <c r="O24" s="164">
        <f t="shared" si="51"/>
        <v>28</v>
      </c>
      <c r="P24" s="164"/>
      <c r="Q24" s="55"/>
      <c r="V24" s="5">
        <v>2</v>
      </c>
      <c r="W24" s="5">
        <f t="shared" si="52"/>
        <v>7</v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  <v>7</v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  <v>7</v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  <v>6</v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  <v>6</v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  <v>7</v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  <v>7</v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7</v>
      </c>
      <c r="BO30"/>
      <c r="BQ30" s="9"/>
      <c r="CJ30" s="86"/>
    </row>
    <row r="31" spans="67:88" ht="12.75">
      <c r="BO31"/>
      <c r="BQ31" s="9"/>
      <c r="CJ31" s="87"/>
    </row>
    <row r="32" spans="23:88" ht="12.75">
      <c r="W32" t="s">
        <v>10</v>
      </c>
      <c r="BO32"/>
      <c r="BQ32" s="9"/>
      <c r="CJ32" s="87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  <v>5</v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5</v>
      </c>
      <c r="BO33"/>
      <c r="BQ33" s="9"/>
      <c r="CJ33" s="87"/>
    </row>
    <row r="34" spans="22:88" ht="12.75">
      <c r="V34" s="5">
        <v>2</v>
      </c>
      <c r="W34" s="5">
        <f t="shared" si="61"/>
        <v>4</v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4</v>
      </c>
      <c r="BO34"/>
      <c r="BQ34" s="9"/>
      <c r="CJ34" s="87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  <v>4</v>
      </c>
      <c r="AE35" s="5">
        <f t="shared" si="69"/>
        <v>4</v>
      </c>
      <c r="BO35"/>
      <c r="BQ35" s="9"/>
      <c r="CJ35" s="87"/>
    </row>
    <row r="36" spans="22:88" ht="12.75">
      <c r="V36" s="5">
        <v>4</v>
      </c>
      <c r="W36" s="5">
        <f t="shared" si="61"/>
      </c>
      <c r="X36" s="5">
        <f t="shared" si="62"/>
        <v>4</v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  <c r="CJ36" s="87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  <v>4</v>
      </c>
      <c r="AD37" s="5">
        <f t="shared" si="68"/>
      </c>
      <c r="AE37" s="5">
        <f t="shared" si="69"/>
        <v>4</v>
      </c>
      <c r="BO37"/>
      <c r="BQ37" s="9"/>
      <c r="CJ37" s="87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  <v>2</v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  <c r="CJ38" s="87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  <v>2</v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  <c r="CJ39" s="87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  <v>2</v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2</v>
      </c>
      <c r="BO40"/>
      <c r="BQ40" s="9"/>
      <c r="CJ40" s="87"/>
    </row>
    <row r="41" spans="67:88" ht="12.75">
      <c r="BO41"/>
      <c r="BQ41" s="9"/>
      <c r="CJ41" s="87"/>
    </row>
    <row r="42" spans="23:88" ht="12.75">
      <c r="W42" t="s">
        <v>17</v>
      </c>
      <c r="BO42"/>
      <c r="BQ42" s="9"/>
      <c r="CJ42" s="87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  <v>40</v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40</v>
      </c>
      <c r="BO43"/>
      <c r="BQ43" s="9"/>
      <c r="CJ43" s="87"/>
    </row>
    <row r="44" spans="22:69" ht="12.75">
      <c r="V44" s="5">
        <v>2</v>
      </c>
      <c r="W44" s="5">
        <f t="shared" si="70"/>
        <v>34</v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34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  <v>32</v>
      </c>
      <c r="AE45" s="5">
        <f t="shared" si="78"/>
        <v>32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  <v>31</v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31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  <v>30</v>
      </c>
      <c r="AD47" s="5">
        <f t="shared" si="77"/>
      </c>
      <c r="AE47" s="5">
        <f t="shared" si="78"/>
        <v>30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  <v>26</v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26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  <v>26</v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26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  <v>24</v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24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19:L19"/>
    <mergeCell ref="M18:N18"/>
    <mergeCell ref="O19:P19"/>
    <mergeCell ref="O21:P21"/>
    <mergeCell ref="O20:P20"/>
    <mergeCell ref="K20:L20"/>
    <mergeCell ref="O18:P18"/>
    <mergeCell ref="G16:H16"/>
    <mergeCell ref="O17:P17"/>
    <mergeCell ref="K23:L23"/>
    <mergeCell ref="M21:N21"/>
    <mergeCell ref="K21:L21"/>
    <mergeCell ref="K22:L22"/>
    <mergeCell ref="O22:P22"/>
    <mergeCell ref="O23:P23"/>
    <mergeCell ref="M20:N20"/>
    <mergeCell ref="M19:N19"/>
    <mergeCell ref="M22:N22"/>
    <mergeCell ref="M23:N23"/>
    <mergeCell ref="C16:D16"/>
    <mergeCell ref="I2:J2"/>
    <mergeCell ref="C15:P15"/>
    <mergeCell ref="M16:N16"/>
    <mergeCell ref="O2:P2"/>
    <mergeCell ref="I16:J16"/>
    <mergeCell ref="K16:L16"/>
    <mergeCell ref="M2:N2"/>
    <mergeCell ref="A15:B16"/>
    <mergeCell ref="A1:B2"/>
    <mergeCell ref="A3:A10"/>
    <mergeCell ref="K2:L2"/>
    <mergeCell ref="C2:D2"/>
    <mergeCell ref="E2:F2"/>
    <mergeCell ref="C1:R1"/>
    <mergeCell ref="O16:P16"/>
    <mergeCell ref="G2:H2"/>
    <mergeCell ref="E16:F16"/>
    <mergeCell ref="I19:J19"/>
    <mergeCell ref="G19:H19"/>
    <mergeCell ref="C19:D19"/>
    <mergeCell ref="I17:J17"/>
    <mergeCell ref="I18:J18"/>
    <mergeCell ref="Q2:R2"/>
    <mergeCell ref="N13:P13"/>
    <mergeCell ref="K17:L17"/>
    <mergeCell ref="K18:L18"/>
    <mergeCell ref="M17:N17"/>
    <mergeCell ref="E17:F17"/>
    <mergeCell ref="G17:H17"/>
    <mergeCell ref="C18:D18"/>
    <mergeCell ref="E18:F18"/>
    <mergeCell ref="G18:H18"/>
    <mergeCell ref="I22:J22"/>
    <mergeCell ref="E22:F22"/>
    <mergeCell ref="E19:F19"/>
    <mergeCell ref="C17:D17"/>
    <mergeCell ref="E20:F20"/>
    <mergeCell ref="G23:H23"/>
    <mergeCell ref="C20:D20"/>
    <mergeCell ref="G21:H21"/>
    <mergeCell ref="C21:D21"/>
    <mergeCell ref="E21:F21"/>
    <mergeCell ref="I21:J21"/>
    <mergeCell ref="C23:D23"/>
    <mergeCell ref="E23:F23"/>
    <mergeCell ref="I20:J20"/>
    <mergeCell ref="G20:H20"/>
    <mergeCell ref="O24:P24"/>
    <mergeCell ref="C22:D22"/>
    <mergeCell ref="G22:H22"/>
    <mergeCell ref="C24:D24"/>
    <mergeCell ref="E24:F24"/>
    <mergeCell ref="G24:H24"/>
    <mergeCell ref="M24:N24"/>
    <mergeCell ref="I23:J23"/>
    <mergeCell ref="I24:J24"/>
    <mergeCell ref="K24:L24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D4:D10 P3:P8 P10 R3:R9 N9:N10 N3:N7 L8:L10 L3:L6 J7:J10 J3:J5 H3:H4 H6:H10 F3 F5:F10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Y53"/>
  <sheetViews>
    <sheetView zoomScalePageLayoutView="0" workbookViewId="0" topLeftCell="A5">
      <selection activeCell="CK21" sqref="CK21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5.75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2" t="s">
        <v>50</v>
      </c>
      <c r="B1" s="151"/>
      <c r="C1" s="129" t="s">
        <v>8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1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2"/>
      <c r="B2" s="153"/>
      <c r="C2" s="174" t="str">
        <f>+B3</f>
        <v>Builders</v>
      </c>
      <c r="D2" s="166"/>
      <c r="E2" s="165" t="str">
        <f>+B4</f>
        <v>SCCC</v>
      </c>
      <c r="F2" s="166"/>
      <c r="G2" s="165" t="str">
        <f>+B5</f>
        <v>Lord Nelson</v>
      </c>
      <c r="H2" s="166"/>
      <c r="I2" s="165" t="str">
        <f>+B6</f>
        <v>Plough</v>
      </c>
      <c r="J2" s="166"/>
      <c r="K2" s="165" t="str">
        <f>+B7</f>
        <v>Mitre</v>
      </c>
      <c r="L2" s="166"/>
      <c r="M2" s="165" t="str">
        <f>+B8</f>
        <v>Black Horse</v>
      </c>
      <c r="N2" s="166"/>
      <c r="O2" s="165" t="str">
        <f>+B9</f>
        <v>PBRBL</v>
      </c>
      <c r="P2" s="166"/>
      <c r="Q2" s="165" t="str">
        <f>+B10</f>
        <v>Kitcheners</v>
      </c>
      <c r="R2" s="166"/>
      <c r="S2" s="46"/>
      <c r="T2" s="46"/>
      <c r="U2" s="46"/>
      <c r="V2" s="51"/>
      <c r="W2" s="51" t="s">
        <v>9</v>
      </c>
      <c r="X2" s="51" t="s">
        <v>10</v>
      </c>
      <c r="Y2" s="51" t="s">
        <v>11</v>
      </c>
      <c r="Z2" s="51" t="s">
        <v>12</v>
      </c>
      <c r="AA2" s="51" t="s">
        <v>15</v>
      </c>
      <c r="AB2" s="51" t="s">
        <v>13</v>
      </c>
      <c r="AD2" s="5" t="s">
        <v>14</v>
      </c>
      <c r="AH2" s="49" t="s">
        <v>22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23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9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8" ht="19.5" customHeight="1" thickBot="1">
      <c r="A3" s="127" t="s">
        <v>47</v>
      </c>
      <c r="B3" s="83" t="s">
        <v>6</v>
      </c>
      <c r="C3" s="7"/>
      <c r="D3" s="7"/>
      <c r="E3" s="6">
        <v>3</v>
      </c>
      <c r="F3" s="3">
        <f>+IF(E3="","",9-E3)</f>
        <v>6</v>
      </c>
      <c r="G3" s="6"/>
      <c r="H3" s="3">
        <f>+IF(G3="","",9-G3)</f>
      </c>
      <c r="I3" s="6"/>
      <c r="J3" s="3">
        <f>+IF(I3="","",9-I3)</f>
      </c>
      <c r="K3" s="6">
        <v>4</v>
      </c>
      <c r="L3" s="3">
        <f>+IF(K3="","",9-K3)</f>
        <v>5</v>
      </c>
      <c r="M3" s="6">
        <v>4</v>
      </c>
      <c r="N3" s="3">
        <f>+IF(M3="","",9-M3)</f>
        <v>5</v>
      </c>
      <c r="O3" s="6">
        <v>2</v>
      </c>
      <c r="P3" s="3">
        <f aca="true" t="shared" si="0" ref="P3:P8">+IF(O3="","",9-O3)</f>
        <v>7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Builders</v>
      </c>
      <c r="W3" s="41">
        <f aca="true" t="shared" si="3" ref="W3:W10">COUNTIF($BS$3:$CH$10,V3)</f>
        <v>7</v>
      </c>
      <c r="X3" s="41">
        <f aca="true" t="shared" si="4" ref="X3:X10">COUNTIF($BA$3:$BO$10,V3)</f>
        <v>2</v>
      </c>
      <c r="Y3" s="41">
        <f aca="true" t="shared" si="5" ref="Y3:Y10">+W3-X3</f>
        <v>5</v>
      </c>
      <c r="Z3" s="41">
        <f aca="true" t="shared" si="6" ref="Z3:Z10">+X3*2</f>
        <v>4</v>
      </c>
      <c r="AA3" s="52">
        <f>+(C3+E3+G3+I3+K3+M3+O3+Q3)+SUM(D3:D10)</f>
        <v>28</v>
      </c>
      <c r="AB3" s="53">
        <f aca="true" t="shared" si="7" ref="AB3:AB10">+Z3+AA3</f>
        <v>32</v>
      </c>
      <c r="AC3" s="12">
        <f>+AB3+X3/100+0.0001</f>
        <v>32.020100000000006</v>
      </c>
      <c r="AD3">
        <f aca="true" t="shared" si="8" ref="AD3:AD10">RANK(AC3,$AC$3:$AC$10,0)</f>
        <v>7</v>
      </c>
      <c r="AH3" s="41" t="str">
        <f aca="true" t="shared" si="9" ref="AH3:AH10">+IF(C3&gt;4,$B3,C$2)</f>
        <v>Builders</v>
      </c>
      <c r="AI3" s="41"/>
      <c r="AJ3" s="41" t="str">
        <f aca="true" t="shared" si="10" ref="AJ3:AJ10">+IF(E3&gt;4,$B3,E$2)</f>
        <v>SCCC</v>
      </c>
      <c r="AK3" s="41"/>
      <c r="AL3" s="41" t="str">
        <f aca="true" t="shared" si="11" ref="AL3:AL10">+IF(G3&gt;4,$B3,G$2)</f>
        <v>Lord Nelson</v>
      </c>
      <c r="AM3" s="41"/>
      <c r="AN3" s="41" t="str">
        <f aca="true" t="shared" si="12" ref="AN3:AN10">+IF(I3&gt;4,$B3,I$2)</f>
        <v>Plough</v>
      </c>
      <c r="AO3" s="41"/>
      <c r="AP3" s="41" t="str">
        <f aca="true" t="shared" si="13" ref="AP3:AP10">+IF(K3&gt;4,$B3,K$2)</f>
        <v>Mitre</v>
      </c>
      <c r="AQ3" s="41"/>
      <c r="AR3" s="41" t="str">
        <f aca="true" t="shared" si="14" ref="AR3:AR10">+IF(M3&gt;4,$B3,M$2)</f>
        <v>Black Horse</v>
      </c>
      <c r="AS3" s="41"/>
      <c r="AT3" s="41" t="str">
        <f aca="true" t="shared" si="15" ref="AT3:AT10">+IF(O3&gt;4,$B3,O$2)</f>
        <v>PBRBL</v>
      </c>
      <c r="AU3" s="41"/>
      <c r="AV3" s="41" t="str">
        <f aca="true" t="shared" si="16" ref="AV3:AV10">+IF(Q3&gt;4,$B3,Q$2)</f>
        <v>Kitcheners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SCCC</v>
      </c>
      <c r="BD3" s="41"/>
      <c r="BE3" s="41">
        <f aca="true" t="shared" si="17" ref="BE3:BE10">IF(G3="","",AL3)</f>
      </c>
      <c r="BF3" s="41"/>
      <c r="BG3" s="41">
        <f aca="true" t="shared" si="18" ref="BG3:BG10">IF(I3="","",AN3)</f>
      </c>
      <c r="BH3" s="41"/>
      <c r="BI3" s="41" t="str">
        <f aca="true" t="shared" si="19" ref="BI3:BI10">IF(K3="","",AP3)</f>
        <v>Mitre</v>
      </c>
      <c r="BJ3" s="41"/>
      <c r="BK3" s="41" t="str">
        <f aca="true" t="shared" si="20" ref="BK3:BK10">IF(M3="","",AR3)</f>
        <v>Black Horse</v>
      </c>
      <c r="BL3" s="41"/>
      <c r="BM3" s="41" t="str">
        <f aca="true" t="shared" si="21" ref="BM3:BM10">IF(O3="","",AT3)</f>
        <v>PBRBL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Builders</v>
      </c>
      <c r="BV3" s="41" t="str">
        <f aca="true" t="shared" si="26" ref="BV3:BV10">+IF(F3="","",$E$2)</f>
        <v>SCCC</v>
      </c>
      <c r="BW3" s="41">
        <f aca="true" t="shared" si="27" ref="BW3:BW10">+IF(G3="","",$B3)</f>
      </c>
      <c r="BX3" s="41">
        <f aca="true" t="shared" si="28" ref="BX3:BX10">+IF(H3="","",$G$2)</f>
      </c>
      <c r="BY3" s="41">
        <f aca="true" t="shared" si="29" ref="BY3:BY10">+IF(I3="","",$B3)</f>
      </c>
      <c r="BZ3" s="41">
        <f aca="true" t="shared" si="30" ref="BZ3:BZ10">+IF(J3="","",$I$2)</f>
      </c>
      <c r="CA3" s="41" t="str">
        <f aca="true" t="shared" si="31" ref="CA3:CA10">+IF(K3="","",$B3)</f>
        <v>Builders</v>
      </c>
      <c r="CB3" s="41" t="str">
        <f aca="true" t="shared" si="32" ref="CB3:CB10">+IF(L3="","",$K$2)</f>
        <v>Mitre</v>
      </c>
      <c r="CC3" s="41" t="str">
        <f aca="true" t="shared" si="33" ref="CC3:CC10">+IF(M3="","",$B3)</f>
        <v>Builders</v>
      </c>
      <c r="CD3" s="41" t="str">
        <f aca="true" t="shared" si="34" ref="CD3:CD10">+IF(N3="","",$M$2)</f>
        <v>Black Horse</v>
      </c>
      <c r="CE3" s="41" t="str">
        <f aca="true" t="shared" si="35" ref="CE3:CE10">+IF(O3="","",$B3)</f>
        <v>Builders</v>
      </c>
      <c r="CF3" s="41" t="str">
        <f aca="true" t="shared" si="36" ref="CF3:CF10">+IF(P3="","",$O$2)</f>
        <v>PBRBL</v>
      </c>
      <c r="CG3" s="41">
        <f aca="true" t="shared" si="37" ref="CG3:CG10">+IF(Q3="","",$B3)</f>
      </c>
      <c r="CH3" s="41">
        <f aca="true" t="shared" si="38" ref="CH3:CH10">+IF(R3="","",$Q$2)</f>
      </c>
      <c r="CJ3" s="90"/>
    </row>
    <row r="4" spans="1:88" ht="19.5" customHeight="1" thickBot="1">
      <c r="A4" s="155"/>
      <c r="B4" s="84" t="s">
        <v>31</v>
      </c>
      <c r="C4" s="6"/>
      <c r="D4" s="3">
        <f aca="true" t="shared" si="39" ref="D4:D10">+IF(C4="","",9-C4)</f>
      </c>
      <c r="E4" s="7"/>
      <c r="F4" s="7"/>
      <c r="G4" s="6">
        <v>5</v>
      </c>
      <c r="H4" s="3">
        <f>+IF(G4="","",9-G4)</f>
        <v>4</v>
      </c>
      <c r="I4" s="6">
        <v>6</v>
      </c>
      <c r="J4" s="3">
        <f>+IF(I4="","",9-I4)</f>
        <v>3</v>
      </c>
      <c r="K4" s="6"/>
      <c r="L4" s="3">
        <f>+IF(K4="","",9-K4)</f>
      </c>
      <c r="M4" s="6"/>
      <c r="N4" s="3">
        <f>+IF(M4="","",9-M4)</f>
      </c>
      <c r="O4" s="6">
        <v>3</v>
      </c>
      <c r="P4" s="3">
        <f t="shared" si="0"/>
        <v>6</v>
      </c>
      <c r="Q4" s="6">
        <v>7</v>
      </c>
      <c r="R4" s="3">
        <f t="shared" si="1"/>
        <v>2</v>
      </c>
      <c r="S4" s="11"/>
      <c r="T4" s="11"/>
      <c r="U4" s="11"/>
      <c r="V4" s="49" t="str">
        <f t="shared" si="2"/>
        <v>SCCC</v>
      </c>
      <c r="W4" s="41">
        <f t="shared" si="3"/>
        <v>7</v>
      </c>
      <c r="X4" s="41">
        <f t="shared" si="4"/>
        <v>5</v>
      </c>
      <c r="Y4" s="41">
        <f t="shared" si="5"/>
        <v>2</v>
      </c>
      <c r="Z4" s="41">
        <f t="shared" si="6"/>
        <v>10</v>
      </c>
      <c r="AA4" s="52">
        <f>+(C4+E4+G4+I4+K4+M4+O4+Q4)+SUM(F3:F10)</f>
        <v>37</v>
      </c>
      <c r="AB4" s="53">
        <f t="shared" si="7"/>
        <v>47</v>
      </c>
      <c r="AC4" s="12">
        <f>+AB4+X4/100+0.0002</f>
        <v>47.0502</v>
      </c>
      <c r="AD4">
        <f t="shared" si="8"/>
        <v>3</v>
      </c>
      <c r="AH4" s="41" t="str">
        <f t="shared" si="9"/>
        <v>Builders</v>
      </c>
      <c r="AI4" s="41"/>
      <c r="AJ4" s="41" t="str">
        <f t="shared" si="10"/>
        <v>SCCC</v>
      </c>
      <c r="AK4" s="41"/>
      <c r="AL4" s="41" t="str">
        <f t="shared" si="11"/>
        <v>SCCC</v>
      </c>
      <c r="AM4" s="41"/>
      <c r="AN4" s="41" t="str">
        <f t="shared" si="12"/>
        <v>SCCC</v>
      </c>
      <c r="AO4" s="41"/>
      <c r="AP4" s="41" t="str">
        <f t="shared" si="13"/>
        <v>Mitre</v>
      </c>
      <c r="AQ4" s="41"/>
      <c r="AR4" s="41" t="str">
        <f t="shared" si="14"/>
        <v>Black Horse</v>
      </c>
      <c r="AS4" s="41"/>
      <c r="AT4" s="41" t="str">
        <f t="shared" si="15"/>
        <v>PBRBL</v>
      </c>
      <c r="AU4" s="41"/>
      <c r="AV4" s="41" t="str">
        <f t="shared" si="16"/>
        <v>SCCC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SCCC</v>
      </c>
      <c r="BF4" s="41"/>
      <c r="BG4" s="41" t="str">
        <f t="shared" si="18"/>
        <v>SCCC</v>
      </c>
      <c r="BH4" s="41"/>
      <c r="BI4" s="41">
        <f t="shared" si="19"/>
      </c>
      <c r="BJ4" s="41"/>
      <c r="BK4" s="41">
        <f t="shared" si="20"/>
      </c>
      <c r="BL4" s="41"/>
      <c r="BM4" s="41" t="str">
        <f t="shared" si="21"/>
        <v>PBRBL</v>
      </c>
      <c r="BN4" s="41"/>
      <c r="BO4" s="41" t="str">
        <f t="shared" si="22"/>
        <v>SCCC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SCCC</v>
      </c>
      <c r="BX4" s="41" t="str">
        <f t="shared" si="28"/>
        <v>Lord Nelson</v>
      </c>
      <c r="BY4" s="41" t="str">
        <f t="shared" si="29"/>
        <v>SCCC</v>
      </c>
      <c r="BZ4" s="41" t="str">
        <f t="shared" si="30"/>
        <v>Plough</v>
      </c>
      <c r="CA4" s="41">
        <f t="shared" si="31"/>
      </c>
      <c r="CB4" s="41">
        <f t="shared" si="32"/>
      </c>
      <c r="CC4" s="41">
        <f t="shared" si="33"/>
      </c>
      <c r="CD4" s="41">
        <f t="shared" si="34"/>
      </c>
      <c r="CE4" s="41" t="str">
        <f t="shared" si="35"/>
        <v>SCCC</v>
      </c>
      <c r="CF4" s="41" t="str">
        <f t="shared" si="36"/>
        <v>PBRBL</v>
      </c>
      <c r="CG4" s="41" t="str">
        <f t="shared" si="37"/>
        <v>SCCC</v>
      </c>
      <c r="CH4" s="41" t="str">
        <f t="shared" si="38"/>
        <v>Kitcheners</v>
      </c>
      <c r="CJ4" s="90"/>
    </row>
    <row r="5" spans="1:92" ht="19.5" customHeight="1" thickBot="1">
      <c r="A5" s="155"/>
      <c r="B5" s="84" t="s">
        <v>60</v>
      </c>
      <c r="C5" s="6">
        <v>3</v>
      </c>
      <c r="D5" s="3">
        <f t="shared" si="39"/>
        <v>6</v>
      </c>
      <c r="E5" s="6"/>
      <c r="F5" s="3">
        <f aca="true" t="shared" si="42" ref="F5:F10">+IF(E5="","",9-E5)</f>
      </c>
      <c r="G5" s="7"/>
      <c r="H5" s="7"/>
      <c r="I5" s="6">
        <v>4</v>
      </c>
      <c r="J5" s="3">
        <f>+IF(I5="","",9-I5)</f>
        <v>5</v>
      </c>
      <c r="K5" s="6"/>
      <c r="L5" s="3">
        <f>+IF(K5="","",9-K5)</f>
      </c>
      <c r="M5" s="6"/>
      <c r="N5" s="3">
        <f>+IF(M5="","",9-M5)</f>
      </c>
      <c r="O5" s="6"/>
      <c r="P5" s="3">
        <f t="shared" si="0"/>
      </c>
      <c r="Q5" s="6">
        <v>6</v>
      </c>
      <c r="R5" s="3">
        <f t="shared" si="1"/>
        <v>3</v>
      </c>
      <c r="S5" s="11"/>
      <c r="T5" s="11"/>
      <c r="U5" s="11"/>
      <c r="V5" s="49" t="str">
        <f t="shared" si="2"/>
        <v>Lord Nelson</v>
      </c>
      <c r="W5" s="41">
        <f t="shared" si="3"/>
        <v>7</v>
      </c>
      <c r="X5" s="41">
        <f t="shared" si="4"/>
        <v>2</v>
      </c>
      <c r="Y5" s="41">
        <f t="shared" si="5"/>
        <v>5</v>
      </c>
      <c r="Z5" s="41">
        <f t="shared" si="6"/>
        <v>4</v>
      </c>
      <c r="AA5" s="52">
        <f>+(C5+E5+G5+I5+K5+M5+O5+Q5)+SUM(H3:H10)</f>
        <v>32</v>
      </c>
      <c r="AB5" s="53">
        <f t="shared" si="7"/>
        <v>36</v>
      </c>
      <c r="AC5" s="12">
        <f>+AB5+X5/100+0.0003</f>
        <v>36.020300000000006</v>
      </c>
      <c r="AD5">
        <f t="shared" si="8"/>
        <v>5</v>
      </c>
      <c r="AH5" s="41" t="str">
        <f t="shared" si="9"/>
        <v>Builders</v>
      </c>
      <c r="AI5" s="41"/>
      <c r="AJ5" s="41" t="str">
        <f t="shared" si="10"/>
        <v>SCCC</v>
      </c>
      <c r="AK5" s="41"/>
      <c r="AL5" s="41" t="str">
        <f t="shared" si="11"/>
        <v>Lord Nelson</v>
      </c>
      <c r="AM5" s="41"/>
      <c r="AN5" s="41" t="str">
        <f t="shared" si="12"/>
        <v>Plough</v>
      </c>
      <c r="AO5" s="41"/>
      <c r="AP5" s="41" t="str">
        <f t="shared" si="13"/>
        <v>Mitre</v>
      </c>
      <c r="AQ5" s="41"/>
      <c r="AR5" s="41" t="str">
        <f t="shared" si="14"/>
        <v>Black Horse</v>
      </c>
      <c r="AS5" s="41"/>
      <c r="AT5" s="41" t="str">
        <f t="shared" si="15"/>
        <v>PBRBL</v>
      </c>
      <c r="AU5" s="41"/>
      <c r="AV5" s="41" t="str">
        <f t="shared" si="16"/>
        <v>Lord Nelson</v>
      </c>
      <c r="AW5" s="9"/>
      <c r="AX5" s="9"/>
      <c r="AY5" s="9"/>
      <c r="AZ5" s="9"/>
      <c r="BA5" s="41" t="str">
        <f t="shared" si="40"/>
        <v>Builders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Plough</v>
      </c>
      <c r="BH5" s="41"/>
      <c r="BI5" s="41">
        <f t="shared" si="19"/>
      </c>
      <c r="BJ5" s="41"/>
      <c r="BK5" s="41">
        <f t="shared" si="20"/>
      </c>
      <c r="BL5" s="41"/>
      <c r="BM5" s="41">
        <f t="shared" si="21"/>
      </c>
      <c r="BN5" s="41"/>
      <c r="BO5" s="41" t="str">
        <f t="shared" si="22"/>
        <v>Lord Nelson</v>
      </c>
      <c r="BQ5" s="9"/>
      <c r="BS5" s="41" t="str">
        <f t="shared" si="23"/>
        <v>Lord Nelson</v>
      </c>
      <c r="BT5" s="41" t="str">
        <f t="shared" si="24"/>
        <v>Builders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Lord Nelson</v>
      </c>
      <c r="BZ5" s="41" t="str">
        <f t="shared" si="30"/>
        <v>Plough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>
        <f t="shared" si="35"/>
      </c>
      <c r="CF5" s="41">
        <f t="shared" si="36"/>
      </c>
      <c r="CG5" s="41" t="str">
        <f t="shared" si="37"/>
        <v>Lord Nelson</v>
      </c>
      <c r="CH5" s="41" t="str">
        <f t="shared" si="38"/>
        <v>Kitcheners</v>
      </c>
      <c r="CJ5" s="90"/>
      <c r="CN5" s="92"/>
    </row>
    <row r="6" spans="1:88" ht="19.5" customHeight="1" thickBot="1">
      <c r="A6" s="155"/>
      <c r="B6" s="84" t="s">
        <v>55</v>
      </c>
      <c r="C6" s="6">
        <v>4</v>
      </c>
      <c r="D6" s="3">
        <f t="shared" si="39"/>
        <v>5</v>
      </c>
      <c r="E6" s="6"/>
      <c r="F6" s="3">
        <f t="shared" si="42"/>
      </c>
      <c r="G6" s="6"/>
      <c r="H6" s="3">
        <f>+IF(G6="","",9-G6)</f>
      </c>
      <c r="I6" s="7"/>
      <c r="J6" s="7"/>
      <c r="K6" s="6">
        <v>4</v>
      </c>
      <c r="L6" s="3">
        <f>+IF(K6="","",9-K6)</f>
        <v>5</v>
      </c>
      <c r="M6" s="6">
        <v>5</v>
      </c>
      <c r="N6" s="3">
        <f>+IF(M6="","",9-M6)</f>
        <v>4</v>
      </c>
      <c r="O6" s="6">
        <v>5</v>
      </c>
      <c r="P6" s="3">
        <f t="shared" si="0"/>
        <v>4</v>
      </c>
      <c r="Q6" s="6"/>
      <c r="R6" s="3">
        <f t="shared" si="1"/>
      </c>
      <c r="S6" s="11"/>
      <c r="T6" s="11"/>
      <c r="U6" s="11"/>
      <c r="V6" s="49" t="str">
        <f t="shared" si="2"/>
        <v>Plough</v>
      </c>
      <c r="W6" s="41">
        <f t="shared" si="3"/>
        <v>7</v>
      </c>
      <c r="X6" s="41">
        <f t="shared" si="4"/>
        <v>4</v>
      </c>
      <c r="Y6" s="41">
        <f t="shared" si="5"/>
        <v>3</v>
      </c>
      <c r="Z6" s="41">
        <f t="shared" si="6"/>
        <v>8</v>
      </c>
      <c r="AA6" s="52">
        <f>+(C6+E6+G6+I6+K6+M6+O6+Q6)+SUM(J3:J10)</f>
        <v>33</v>
      </c>
      <c r="AB6" s="53">
        <f t="shared" si="7"/>
        <v>41</v>
      </c>
      <c r="AC6" s="12">
        <f>+AB6+X6/100+0.0004</f>
        <v>41.0404</v>
      </c>
      <c r="AD6">
        <f t="shared" si="8"/>
        <v>4</v>
      </c>
      <c r="AH6" s="41" t="str">
        <f t="shared" si="9"/>
        <v>Builders</v>
      </c>
      <c r="AI6" s="41"/>
      <c r="AJ6" s="41" t="str">
        <f t="shared" si="10"/>
        <v>SCCC</v>
      </c>
      <c r="AK6" s="41"/>
      <c r="AL6" s="41" t="str">
        <f t="shared" si="11"/>
        <v>Lord Nelson</v>
      </c>
      <c r="AM6" s="41"/>
      <c r="AN6" s="41" t="str">
        <f t="shared" si="12"/>
        <v>Plough</v>
      </c>
      <c r="AO6" s="41"/>
      <c r="AP6" s="41" t="str">
        <f t="shared" si="13"/>
        <v>Mitre</v>
      </c>
      <c r="AQ6" s="41"/>
      <c r="AR6" s="41" t="str">
        <f t="shared" si="14"/>
        <v>Plough</v>
      </c>
      <c r="AS6" s="41"/>
      <c r="AT6" s="41" t="str">
        <f t="shared" si="15"/>
        <v>Plough</v>
      </c>
      <c r="AU6" s="41"/>
      <c r="AV6" s="41" t="str">
        <f t="shared" si="16"/>
        <v>Kitcheners</v>
      </c>
      <c r="AW6" s="9"/>
      <c r="AX6" s="9"/>
      <c r="AY6" s="9"/>
      <c r="AZ6" s="9"/>
      <c r="BA6" s="41" t="str">
        <f t="shared" si="40"/>
        <v>Builders</v>
      </c>
      <c r="BB6" s="41"/>
      <c r="BC6" s="41">
        <f t="shared" si="41"/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Mitre</v>
      </c>
      <c r="BJ6" s="41"/>
      <c r="BK6" s="41" t="str">
        <f t="shared" si="20"/>
        <v>Plough</v>
      </c>
      <c r="BL6" s="41"/>
      <c r="BM6" s="41" t="str">
        <f t="shared" si="21"/>
        <v>Plough</v>
      </c>
      <c r="BN6" s="41"/>
      <c r="BO6" s="41">
        <f t="shared" si="22"/>
      </c>
      <c r="BQ6" s="9"/>
      <c r="BS6" s="41" t="str">
        <f t="shared" si="23"/>
        <v>Plough</v>
      </c>
      <c r="BT6" s="41" t="str">
        <f t="shared" si="24"/>
        <v>Builders</v>
      </c>
      <c r="BU6" s="41">
        <f t="shared" si="25"/>
      </c>
      <c r="BV6" s="41">
        <f t="shared" si="26"/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Plough</v>
      </c>
      <c r="CB6" s="41" t="str">
        <f t="shared" si="32"/>
        <v>Mitre</v>
      </c>
      <c r="CC6" s="41" t="str">
        <f t="shared" si="33"/>
        <v>Plough</v>
      </c>
      <c r="CD6" s="41" t="str">
        <f t="shared" si="34"/>
        <v>Black Horse</v>
      </c>
      <c r="CE6" s="41" t="str">
        <f t="shared" si="35"/>
        <v>Plough</v>
      </c>
      <c r="CF6" s="41" t="str">
        <f t="shared" si="36"/>
        <v>PBRBL</v>
      </c>
      <c r="CG6" s="41">
        <f t="shared" si="37"/>
      </c>
      <c r="CH6" s="41">
        <f t="shared" si="38"/>
      </c>
      <c r="CJ6" s="90"/>
    </row>
    <row r="7" spans="1:92" ht="19.5" customHeight="1" thickBot="1">
      <c r="A7" s="155"/>
      <c r="B7" s="84" t="s">
        <v>59</v>
      </c>
      <c r="C7" s="6"/>
      <c r="D7" s="3">
        <f t="shared" si="39"/>
      </c>
      <c r="E7" s="6">
        <v>3</v>
      </c>
      <c r="F7" s="3">
        <f t="shared" si="42"/>
        <v>6</v>
      </c>
      <c r="G7" s="6">
        <v>2</v>
      </c>
      <c r="H7" s="3">
        <f>+IF(G7="","",9-G7)</f>
        <v>7</v>
      </c>
      <c r="I7" s="6"/>
      <c r="J7" s="3">
        <f>+IF(I7="","",9-I7)</f>
      </c>
      <c r="K7" s="39"/>
      <c r="L7" s="34"/>
      <c r="M7" s="6">
        <v>3</v>
      </c>
      <c r="N7" s="3">
        <f>+IF(M7="","",9-M7)</f>
        <v>6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49" t="str">
        <f t="shared" si="2"/>
        <v>Mitre</v>
      </c>
      <c r="W7" s="41">
        <f t="shared" si="3"/>
        <v>7</v>
      </c>
      <c r="X7" s="41">
        <f t="shared" si="4"/>
        <v>3</v>
      </c>
      <c r="Y7" s="41">
        <f t="shared" si="5"/>
        <v>4</v>
      </c>
      <c r="Z7" s="41">
        <f t="shared" si="6"/>
        <v>6</v>
      </c>
      <c r="AA7" s="52">
        <f>+(C7+E7+G7+I7+K7+M7+O7+Q7)+SUM(L3:L10)</f>
        <v>26</v>
      </c>
      <c r="AB7" s="53">
        <f t="shared" si="7"/>
        <v>32</v>
      </c>
      <c r="AC7" s="12">
        <f>+AB7+X7/100+0.0005</f>
        <v>32.0305</v>
      </c>
      <c r="AD7">
        <f t="shared" si="8"/>
        <v>6</v>
      </c>
      <c r="AH7" s="41" t="str">
        <f t="shared" si="9"/>
        <v>Builders</v>
      </c>
      <c r="AI7" s="41"/>
      <c r="AJ7" s="41" t="str">
        <f t="shared" si="10"/>
        <v>SCCC</v>
      </c>
      <c r="AK7" s="41"/>
      <c r="AL7" s="41" t="str">
        <f t="shared" si="11"/>
        <v>Lord Nelson</v>
      </c>
      <c r="AM7" s="41"/>
      <c r="AN7" s="41" t="str">
        <f t="shared" si="12"/>
        <v>Plough</v>
      </c>
      <c r="AO7" s="41"/>
      <c r="AP7" s="41" t="str">
        <f t="shared" si="13"/>
        <v>Mitre</v>
      </c>
      <c r="AQ7" s="41"/>
      <c r="AR7" s="41" t="str">
        <f t="shared" si="14"/>
        <v>Black Horse</v>
      </c>
      <c r="AS7" s="41"/>
      <c r="AT7" s="41" t="str">
        <f t="shared" si="15"/>
        <v>PBRBL</v>
      </c>
      <c r="AU7" s="41"/>
      <c r="AV7" s="41" t="str">
        <f t="shared" si="16"/>
        <v>Kitcheners</v>
      </c>
      <c r="AW7" s="9"/>
      <c r="AX7" s="9"/>
      <c r="AY7" s="9"/>
      <c r="AZ7" s="9"/>
      <c r="BA7" s="41">
        <f t="shared" si="40"/>
      </c>
      <c r="BB7" s="41"/>
      <c r="BC7" s="41" t="str">
        <f t="shared" si="41"/>
        <v>SCCC</v>
      </c>
      <c r="BD7" s="41"/>
      <c r="BE7" s="41" t="str">
        <f t="shared" si="17"/>
        <v>Lord Nelson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Black Horse</v>
      </c>
      <c r="BL7" s="41"/>
      <c r="BM7" s="41">
        <f t="shared" si="21"/>
      </c>
      <c r="BN7" s="41"/>
      <c r="BO7" s="41">
        <f t="shared" si="22"/>
      </c>
      <c r="BQ7" s="9"/>
      <c r="BS7" s="41">
        <f t="shared" si="23"/>
      </c>
      <c r="BT7" s="41">
        <f t="shared" si="24"/>
      </c>
      <c r="BU7" s="41" t="str">
        <f t="shared" si="25"/>
        <v>Mitre</v>
      </c>
      <c r="BV7" s="41" t="str">
        <f t="shared" si="26"/>
        <v>SCCC</v>
      </c>
      <c r="BW7" s="41" t="str">
        <f t="shared" si="27"/>
        <v>Mitre</v>
      </c>
      <c r="BX7" s="41" t="str">
        <f t="shared" si="28"/>
        <v>Lord Nelson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Mitre</v>
      </c>
      <c r="CD7" s="41" t="str">
        <f t="shared" si="34"/>
        <v>Black Horse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  <c r="CJ7" s="90"/>
      <c r="CN7" s="91"/>
    </row>
    <row r="8" spans="1:92" ht="19.5" customHeight="1" thickBot="1">
      <c r="A8" s="155"/>
      <c r="B8" s="84" t="s">
        <v>4</v>
      </c>
      <c r="C8" s="6"/>
      <c r="D8" s="3">
        <f t="shared" si="39"/>
      </c>
      <c r="E8" s="6">
        <v>5</v>
      </c>
      <c r="F8" s="3">
        <f t="shared" si="42"/>
        <v>4</v>
      </c>
      <c r="G8" s="6">
        <v>5</v>
      </c>
      <c r="H8" s="3">
        <f>+IF(G8="","",9-G8)</f>
        <v>4</v>
      </c>
      <c r="I8" s="6"/>
      <c r="J8" s="3">
        <f>+IF(I8="","",9-I8)</f>
      </c>
      <c r="K8" s="60"/>
      <c r="L8" s="3">
        <f>+IF(K8="","",9-K8)</f>
      </c>
      <c r="M8" s="42"/>
      <c r="N8" s="42"/>
      <c r="O8" s="6"/>
      <c r="P8" s="3">
        <f t="shared" si="0"/>
      </c>
      <c r="Q8" s="6">
        <v>5</v>
      </c>
      <c r="R8" s="3">
        <f t="shared" si="1"/>
        <v>4</v>
      </c>
      <c r="S8" s="11"/>
      <c r="T8" s="11"/>
      <c r="U8" s="11"/>
      <c r="V8" s="49" t="str">
        <f t="shared" si="2"/>
        <v>Black Horse</v>
      </c>
      <c r="W8" s="41">
        <f t="shared" si="3"/>
        <v>7</v>
      </c>
      <c r="X8" s="41">
        <f t="shared" si="4"/>
        <v>6</v>
      </c>
      <c r="Y8" s="41">
        <f t="shared" si="5"/>
        <v>1</v>
      </c>
      <c r="Z8" s="41">
        <f t="shared" si="6"/>
        <v>12</v>
      </c>
      <c r="AA8" s="52">
        <f>+(C8+E8+G8+I8+K8+M8+O8+Q8)+SUM(N3:N10)</f>
        <v>35</v>
      </c>
      <c r="AB8" s="53">
        <f t="shared" si="7"/>
        <v>47</v>
      </c>
      <c r="AC8" s="12">
        <f>+AB8+X8/100+0.0006</f>
        <v>47.0606</v>
      </c>
      <c r="AD8">
        <f t="shared" si="8"/>
        <v>1</v>
      </c>
      <c r="AH8" s="41" t="str">
        <f t="shared" si="9"/>
        <v>Builders</v>
      </c>
      <c r="AI8" s="41"/>
      <c r="AJ8" s="41" t="str">
        <f t="shared" si="10"/>
        <v>Black Horse</v>
      </c>
      <c r="AK8" s="41"/>
      <c r="AL8" s="41" t="str">
        <f t="shared" si="11"/>
        <v>Black Horse</v>
      </c>
      <c r="AM8" s="41"/>
      <c r="AN8" s="41" t="str">
        <f t="shared" si="12"/>
        <v>Plough</v>
      </c>
      <c r="AO8" s="41"/>
      <c r="AP8" s="41" t="str">
        <f t="shared" si="13"/>
        <v>Mitre</v>
      </c>
      <c r="AQ8" s="41"/>
      <c r="AR8" s="41" t="str">
        <f t="shared" si="14"/>
        <v>Black Horse</v>
      </c>
      <c r="AS8" s="41"/>
      <c r="AT8" s="41" t="str">
        <f t="shared" si="15"/>
        <v>PBRBL</v>
      </c>
      <c r="AU8" s="41"/>
      <c r="AV8" s="41" t="str">
        <f t="shared" si="16"/>
        <v>Black Horse</v>
      </c>
      <c r="AW8" s="9"/>
      <c r="AX8" s="9"/>
      <c r="AY8" s="9"/>
      <c r="AZ8" s="9"/>
      <c r="BA8" s="41">
        <f t="shared" si="40"/>
      </c>
      <c r="BB8" s="41"/>
      <c r="BC8" s="50" t="str">
        <f t="shared" si="41"/>
        <v>Black Horse</v>
      </c>
      <c r="BD8" s="41"/>
      <c r="BE8" s="50" t="str">
        <f t="shared" si="17"/>
        <v>Black Horse</v>
      </c>
      <c r="BF8" s="41"/>
      <c r="BG8" s="50">
        <f t="shared" si="18"/>
      </c>
      <c r="BH8" s="41"/>
      <c r="BI8" s="41">
        <f t="shared" si="19"/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Black Horse</v>
      </c>
      <c r="BQ8" s="9"/>
      <c r="BS8" s="41">
        <f t="shared" si="23"/>
      </c>
      <c r="BT8" s="41">
        <f t="shared" si="24"/>
      </c>
      <c r="BU8" s="41" t="str">
        <f t="shared" si="25"/>
        <v>Black Horse</v>
      </c>
      <c r="BV8" s="41" t="str">
        <f t="shared" si="26"/>
        <v>SCCC</v>
      </c>
      <c r="BW8" s="41" t="str">
        <f t="shared" si="27"/>
        <v>Black Horse</v>
      </c>
      <c r="BX8" s="41" t="str">
        <f t="shared" si="28"/>
        <v>Lord Nelson</v>
      </c>
      <c r="BY8" s="41">
        <f t="shared" si="29"/>
      </c>
      <c r="BZ8" s="41">
        <f t="shared" si="30"/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Black Horse</v>
      </c>
      <c r="CH8" s="41" t="str">
        <f t="shared" si="38"/>
        <v>Kitcheners</v>
      </c>
      <c r="CJ8" s="90"/>
      <c r="CN8" s="91"/>
    </row>
    <row r="9" spans="1:92" ht="19.5" customHeight="1" thickBot="1">
      <c r="A9" s="155"/>
      <c r="B9" s="84" t="s">
        <v>52</v>
      </c>
      <c r="C9" s="6"/>
      <c r="D9" s="3">
        <f t="shared" si="39"/>
      </c>
      <c r="E9" s="6"/>
      <c r="F9" s="3">
        <f t="shared" si="42"/>
      </c>
      <c r="G9" s="6">
        <v>5</v>
      </c>
      <c r="H9" s="3">
        <f>+IF(G9="","",9-G9)</f>
        <v>4</v>
      </c>
      <c r="I9" s="6"/>
      <c r="J9" s="3">
        <f>+IF(I9="","",9-I9)</f>
      </c>
      <c r="K9" s="40">
        <v>6</v>
      </c>
      <c r="L9" s="3">
        <f>+IF(K9="","",9-K9)</f>
        <v>3</v>
      </c>
      <c r="M9" s="61">
        <v>4</v>
      </c>
      <c r="N9" s="3">
        <f>+IF(M9="","",9-M9)</f>
        <v>5</v>
      </c>
      <c r="O9" s="38"/>
      <c r="P9" s="34"/>
      <c r="Q9" s="35">
        <v>5</v>
      </c>
      <c r="R9" s="36">
        <f t="shared" si="1"/>
        <v>4</v>
      </c>
      <c r="S9" s="11"/>
      <c r="T9" s="11"/>
      <c r="U9" s="11"/>
      <c r="V9" s="49" t="str">
        <f t="shared" si="2"/>
        <v>PBRBL</v>
      </c>
      <c r="W9" s="41">
        <f t="shared" si="3"/>
        <v>7</v>
      </c>
      <c r="X9" s="41">
        <f t="shared" si="4"/>
        <v>5</v>
      </c>
      <c r="Y9" s="41">
        <f t="shared" si="5"/>
        <v>2</v>
      </c>
      <c r="Z9" s="41">
        <f t="shared" si="6"/>
        <v>10</v>
      </c>
      <c r="AA9" s="52">
        <f>+(C9+E9+G9+I9+K9+M9+O9+Q9)+SUM(P3:P10)</f>
        <v>37</v>
      </c>
      <c r="AB9" s="53">
        <f t="shared" si="7"/>
        <v>47</v>
      </c>
      <c r="AC9" s="12">
        <f>+AB9+X9/100+0.0007</f>
        <v>47.0507</v>
      </c>
      <c r="AD9">
        <f t="shared" si="8"/>
        <v>2</v>
      </c>
      <c r="AH9" s="41" t="str">
        <f t="shared" si="9"/>
        <v>Builders</v>
      </c>
      <c r="AI9" s="41"/>
      <c r="AJ9" s="41" t="str">
        <f t="shared" si="10"/>
        <v>SCCC</v>
      </c>
      <c r="AK9" s="41"/>
      <c r="AL9" s="41" t="str">
        <f t="shared" si="11"/>
        <v>PBRBL</v>
      </c>
      <c r="AM9" s="41"/>
      <c r="AN9" s="41" t="str">
        <f t="shared" si="12"/>
        <v>Plough</v>
      </c>
      <c r="AO9" s="41"/>
      <c r="AP9" s="41" t="str">
        <f t="shared" si="13"/>
        <v>PBRBL</v>
      </c>
      <c r="AQ9" s="41"/>
      <c r="AR9" s="41" t="str">
        <f t="shared" si="14"/>
        <v>Black Horse</v>
      </c>
      <c r="AS9" s="41"/>
      <c r="AT9" s="41" t="str">
        <f t="shared" si="15"/>
        <v>PBRBL</v>
      </c>
      <c r="AU9" s="41"/>
      <c r="AV9" s="41" t="str">
        <f t="shared" si="16"/>
        <v>PBRBL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 t="str">
        <f t="shared" si="17"/>
        <v>PBRBL</v>
      </c>
      <c r="BF9" s="41"/>
      <c r="BG9" s="41">
        <f t="shared" si="18"/>
      </c>
      <c r="BH9" s="41"/>
      <c r="BI9" s="41" t="str">
        <f t="shared" si="19"/>
        <v>PBRBL</v>
      </c>
      <c r="BJ9" s="41"/>
      <c r="BK9" s="41" t="str">
        <f t="shared" si="20"/>
        <v>Black Horse</v>
      </c>
      <c r="BL9" s="41"/>
      <c r="BM9" s="50">
        <f t="shared" si="21"/>
      </c>
      <c r="BN9" s="41"/>
      <c r="BO9" s="50" t="str">
        <f t="shared" si="22"/>
        <v>PBRBL</v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 t="str">
        <f t="shared" si="27"/>
        <v>PBRBL</v>
      </c>
      <c r="BX9" s="41" t="str">
        <f t="shared" si="28"/>
        <v>Lord Nelson</v>
      </c>
      <c r="BY9" s="41">
        <f t="shared" si="29"/>
      </c>
      <c r="BZ9" s="41">
        <f t="shared" si="30"/>
      </c>
      <c r="CA9" s="41" t="str">
        <f t="shared" si="31"/>
        <v>PBRBL</v>
      </c>
      <c r="CB9" s="41" t="str">
        <f t="shared" si="32"/>
        <v>Mitre</v>
      </c>
      <c r="CC9" s="41" t="str">
        <f t="shared" si="33"/>
        <v>PBRBL</v>
      </c>
      <c r="CD9" s="41" t="str">
        <f t="shared" si="34"/>
        <v>Black Horse</v>
      </c>
      <c r="CE9" s="41">
        <f t="shared" si="35"/>
      </c>
      <c r="CF9" s="41">
        <f t="shared" si="36"/>
      </c>
      <c r="CG9" s="41" t="str">
        <f t="shared" si="37"/>
        <v>PBRBL</v>
      </c>
      <c r="CH9" s="41" t="str">
        <f t="shared" si="38"/>
        <v>Kitcheners</v>
      </c>
      <c r="CJ9" s="90"/>
      <c r="CN9" s="91"/>
    </row>
    <row r="10" spans="1:93" s="2" customFormat="1" ht="19.5" customHeight="1" thickBot="1">
      <c r="A10" s="156"/>
      <c r="B10" s="84" t="s">
        <v>58</v>
      </c>
      <c r="C10" s="6">
        <v>5</v>
      </c>
      <c r="D10" s="3">
        <f t="shared" si="39"/>
        <v>4</v>
      </c>
      <c r="E10" s="6"/>
      <c r="F10" s="3">
        <f t="shared" si="42"/>
      </c>
      <c r="G10" s="6"/>
      <c r="H10" s="3">
        <f>+IF(G10="","",9-G10)</f>
      </c>
      <c r="I10" s="6">
        <v>2</v>
      </c>
      <c r="J10" s="3">
        <f>+IF(I10="","",9-I10)</f>
        <v>7</v>
      </c>
      <c r="K10" s="6">
        <v>4</v>
      </c>
      <c r="L10" s="3">
        <f>+IF(K10="","",9-K10)</f>
        <v>5</v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Kitcheners</v>
      </c>
      <c r="W10" s="41">
        <f t="shared" si="3"/>
        <v>7</v>
      </c>
      <c r="X10" s="41">
        <f t="shared" si="4"/>
        <v>1</v>
      </c>
      <c r="Y10" s="41">
        <f t="shared" si="5"/>
        <v>6</v>
      </c>
      <c r="Z10" s="41">
        <f t="shared" si="6"/>
        <v>2</v>
      </c>
      <c r="AA10" s="52">
        <f>+(C10+E10+G10+I10+K10+M10+O10+Q10)+SUM(R3:R10)</f>
        <v>24</v>
      </c>
      <c r="AB10" s="53">
        <f t="shared" si="7"/>
        <v>26</v>
      </c>
      <c r="AC10" s="12">
        <f>+AB10+X10/100+0.0008</f>
        <v>26.010800000000003</v>
      </c>
      <c r="AD10" s="9">
        <f t="shared" si="8"/>
        <v>8</v>
      </c>
      <c r="AE10" s="9"/>
      <c r="AF10" s="13"/>
      <c r="AG10" s="13"/>
      <c r="AH10" s="41" t="str">
        <f t="shared" si="9"/>
        <v>Kitcheners</v>
      </c>
      <c r="AI10" s="41"/>
      <c r="AJ10" s="41" t="str">
        <f t="shared" si="10"/>
        <v>SCCC</v>
      </c>
      <c r="AK10" s="41"/>
      <c r="AL10" s="41" t="str">
        <f t="shared" si="11"/>
        <v>Lord Nelson</v>
      </c>
      <c r="AM10" s="41"/>
      <c r="AN10" s="41" t="str">
        <f t="shared" si="12"/>
        <v>Plough</v>
      </c>
      <c r="AO10" s="41"/>
      <c r="AP10" s="41" t="str">
        <f t="shared" si="13"/>
        <v>Mitre</v>
      </c>
      <c r="AQ10" s="41"/>
      <c r="AR10" s="41" t="str">
        <f t="shared" si="14"/>
        <v>Black Horse</v>
      </c>
      <c r="AS10" s="41"/>
      <c r="AT10" s="41" t="str">
        <f t="shared" si="15"/>
        <v>PBRBL</v>
      </c>
      <c r="AU10" s="41"/>
      <c r="AV10" s="41" t="str">
        <f t="shared" si="16"/>
        <v>Kitcheners</v>
      </c>
      <c r="AW10" s="9"/>
      <c r="AX10" s="9"/>
      <c r="AY10" s="9"/>
      <c r="AZ10" s="13"/>
      <c r="BA10" s="41" t="str">
        <f t="shared" si="40"/>
        <v>Kitcheners</v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Plough</v>
      </c>
      <c r="BH10" s="41"/>
      <c r="BI10" s="41" t="str">
        <f t="shared" si="19"/>
        <v>Mitre</v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 t="str">
        <f t="shared" si="23"/>
        <v>Kitcheners</v>
      </c>
      <c r="BT10" s="41" t="str">
        <f t="shared" si="24"/>
        <v>Builders</v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Kitcheners</v>
      </c>
      <c r="BZ10" s="41" t="str">
        <f t="shared" si="30"/>
        <v>Plough</v>
      </c>
      <c r="CA10" s="41" t="str">
        <f t="shared" si="31"/>
        <v>Kitcheners</v>
      </c>
      <c r="CB10" s="41" t="str">
        <f t="shared" si="32"/>
        <v>Mitre</v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90"/>
      <c r="CN10" s="91"/>
      <c r="CO10"/>
    </row>
    <row r="11" spans="2:92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90"/>
      <c r="CN11"/>
    </row>
    <row r="12" spans="2:92" s="2" customFormat="1" ht="17.25" thickBot="1">
      <c r="B12" s="23" t="s">
        <v>19</v>
      </c>
      <c r="C12" s="22"/>
      <c r="D12" s="22"/>
      <c r="F12" s="54" t="s">
        <v>33</v>
      </c>
      <c r="G12" s="30"/>
      <c r="H12" s="31"/>
      <c r="N12" s="59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90"/>
      <c r="CN12" s="92"/>
    </row>
    <row r="13" spans="2:93" s="2" customFormat="1" ht="17.25" thickBot="1">
      <c r="B13" s="29" t="s">
        <v>18</v>
      </c>
      <c r="C13" s="22"/>
      <c r="D13" s="22"/>
      <c r="N13" s="184">
        <v>40577</v>
      </c>
      <c r="O13" s="185"/>
      <c r="P13" s="186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N13"/>
      <c r="CO13" s="13"/>
    </row>
    <row r="14" spans="14:93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 t="str">
        <f>IF($AD$8=$V14,$V8,"")</f>
        <v>Black Horse</v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Black Horse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N14" s="91"/>
      <c r="CO14" s="13"/>
    </row>
    <row r="15" spans="1:181" s="2" customFormat="1" ht="17.25" thickBot="1">
      <c r="A15" s="118" t="s">
        <v>51</v>
      </c>
      <c r="B15" s="171"/>
      <c r="C15" s="136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 t="str">
        <f>IF($AD9=$V15,$V9,"")</f>
        <v>PBRBL</v>
      </c>
      <c r="AD15" s="5">
        <f>IF($AD10=$V15,$V10,"")</f>
      </c>
      <c r="AE15" s="5" t="str">
        <f t="shared" si="43"/>
        <v>PBRBL</v>
      </c>
      <c r="AF15" s="5"/>
      <c r="AG15" s="5"/>
      <c r="AH15" s="5"/>
      <c r="AI15" s="5"/>
      <c r="AJ15" s="5"/>
      <c r="BP15" s="13"/>
      <c r="BQ15" s="13"/>
      <c r="CN15" s="91"/>
      <c r="CO15" s="96"/>
      <c r="FY15" s="62"/>
    </row>
    <row r="16" spans="1:181" s="2" customFormat="1" ht="17.25" thickBot="1">
      <c r="A16" s="172"/>
      <c r="B16" s="173"/>
      <c r="C16" s="179" t="s">
        <v>9</v>
      </c>
      <c r="D16" s="178"/>
      <c r="E16" s="177" t="s">
        <v>16</v>
      </c>
      <c r="F16" s="178"/>
      <c r="G16" s="177" t="s">
        <v>11</v>
      </c>
      <c r="H16" s="178"/>
      <c r="I16" s="177" t="s">
        <v>26</v>
      </c>
      <c r="J16" s="181"/>
      <c r="K16" s="182" t="s">
        <v>27</v>
      </c>
      <c r="L16" s="183"/>
      <c r="M16" s="180" t="s">
        <v>28</v>
      </c>
      <c r="N16" s="176"/>
      <c r="O16" s="175" t="s">
        <v>13</v>
      </c>
      <c r="P16" s="176"/>
      <c r="Q16" s="10"/>
      <c r="R16"/>
      <c r="S16" s="48"/>
      <c r="T16" s="48"/>
      <c r="U16" s="47"/>
      <c r="V16" s="5">
        <v>3</v>
      </c>
      <c r="W16" s="5">
        <f>IF($AD3=$V16,$V3,"")</f>
      </c>
      <c r="X16" s="5" t="str">
        <f>IF($AD4=$V16,$V4,"")</f>
        <v>SCCC</v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SCCC</v>
      </c>
      <c r="AF16" s="5"/>
      <c r="AG16" s="5"/>
      <c r="AH16" s="5"/>
      <c r="AI16" s="5"/>
      <c r="AJ16" s="5"/>
      <c r="BP16" s="13"/>
      <c r="BQ16" s="13"/>
      <c r="CN16" s="91"/>
      <c r="CO16" s="13"/>
      <c r="FY16" s="62"/>
    </row>
    <row r="17" spans="1:181" s="2" customFormat="1" ht="17.25" thickBot="1">
      <c r="A17" s="56">
        <v>1</v>
      </c>
      <c r="B17" s="85" t="str">
        <f aca="true" t="shared" si="44" ref="B17:B24">+AE14</f>
        <v>Black Horse</v>
      </c>
      <c r="C17" s="141">
        <f aca="true" t="shared" si="45" ref="C17:C24">+AE23</f>
        <v>7</v>
      </c>
      <c r="D17" s="141"/>
      <c r="E17" s="141">
        <f aca="true" t="shared" si="46" ref="E17:E24">+AE33</f>
        <v>6</v>
      </c>
      <c r="F17" s="141"/>
      <c r="G17" s="141">
        <f aca="true" t="shared" si="47" ref="G17:G24">+C17-E17</f>
        <v>1</v>
      </c>
      <c r="H17" s="141"/>
      <c r="I17" s="141">
        <f aca="true" t="shared" si="48" ref="I17:I24">+AE43</f>
        <v>35</v>
      </c>
      <c r="J17" s="141"/>
      <c r="K17" s="141">
        <f aca="true" t="shared" si="49" ref="K17:K24">+C17*9-I17</f>
        <v>28</v>
      </c>
      <c r="L17" s="170"/>
      <c r="M17" s="141">
        <f aca="true" t="shared" si="50" ref="M17:M24">+I17-K17</f>
        <v>7</v>
      </c>
      <c r="N17" s="141"/>
      <c r="O17" s="141">
        <f aca="true" t="shared" si="51" ref="O17:O24">+E17*2+I17</f>
        <v>47</v>
      </c>
      <c r="P17" s="170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 t="str">
        <f>IF($AD6=$V17,$V6,"")</f>
        <v>Plough</v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Plough</v>
      </c>
      <c r="AF17" s="5"/>
      <c r="AG17" s="5"/>
      <c r="AH17" s="5"/>
      <c r="AI17" s="5"/>
      <c r="AJ17" s="5"/>
      <c r="BP17" s="13"/>
      <c r="BQ17" s="13"/>
      <c r="CN17" s="91"/>
      <c r="FY17" s="62"/>
    </row>
    <row r="18" spans="1:181" s="2" customFormat="1" ht="17.25" thickBot="1">
      <c r="A18" s="56">
        <v>2</v>
      </c>
      <c r="B18" s="85" t="str">
        <f t="shared" si="44"/>
        <v>PBRBL</v>
      </c>
      <c r="C18" s="141">
        <f t="shared" si="45"/>
        <v>7</v>
      </c>
      <c r="D18" s="141"/>
      <c r="E18" s="141">
        <f t="shared" si="46"/>
        <v>5</v>
      </c>
      <c r="F18" s="141"/>
      <c r="G18" s="141">
        <f t="shared" si="47"/>
        <v>2</v>
      </c>
      <c r="H18" s="141"/>
      <c r="I18" s="141">
        <f t="shared" si="48"/>
        <v>37</v>
      </c>
      <c r="J18" s="141"/>
      <c r="K18" s="141">
        <f t="shared" si="49"/>
        <v>26</v>
      </c>
      <c r="L18" s="170"/>
      <c r="M18" s="141">
        <f t="shared" si="50"/>
        <v>11</v>
      </c>
      <c r="N18" s="141"/>
      <c r="O18" s="141">
        <f t="shared" si="51"/>
        <v>47</v>
      </c>
      <c r="P18" s="170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Lord Nelson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Lord Nelson</v>
      </c>
      <c r="AF18" s="5"/>
      <c r="AG18" s="5"/>
      <c r="AH18" s="5"/>
      <c r="AI18" s="5"/>
      <c r="AJ18" s="5"/>
      <c r="BP18" s="13"/>
      <c r="BQ18" s="13"/>
      <c r="FY18"/>
    </row>
    <row r="19" spans="1:89" ht="17.25" thickBot="1">
      <c r="A19" s="58">
        <v>3</v>
      </c>
      <c r="B19" s="85" t="str">
        <f t="shared" si="44"/>
        <v>SCCC</v>
      </c>
      <c r="C19" s="139">
        <f t="shared" si="45"/>
        <v>7</v>
      </c>
      <c r="D19" s="139"/>
      <c r="E19" s="139">
        <f t="shared" si="46"/>
        <v>5</v>
      </c>
      <c r="F19" s="139"/>
      <c r="G19" s="139">
        <f t="shared" si="47"/>
        <v>2</v>
      </c>
      <c r="H19" s="139"/>
      <c r="I19" s="139">
        <f t="shared" si="48"/>
        <v>37</v>
      </c>
      <c r="J19" s="139"/>
      <c r="K19" s="139">
        <f t="shared" si="49"/>
        <v>26</v>
      </c>
      <c r="L19" s="140"/>
      <c r="M19" s="139">
        <f t="shared" si="50"/>
        <v>11</v>
      </c>
      <c r="N19" s="139"/>
      <c r="O19" s="139">
        <f t="shared" si="51"/>
        <v>47</v>
      </c>
      <c r="P19" s="14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 t="str">
        <f>IF($AD7=$V19,$V7,"")</f>
        <v>Mitre</v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Mitre</v>
      </c>
      <c r="AF19" s="5"/>
      <c r="AG19" s="5"/>
      <c r="AH19" s="5"/>
      <c r="AI19" s="5"/>
      <c r="AJ19" s="5"/>
      <c r="BO19"/>
      <c r="BQ19" s="9"/>
      <c r="CK19" s="87"/>
    </row>
    <row r="20" spans="1:89" ht="17.25" thickBot="1">
      <c r="A20" s="58">
        <v>4</v>
      </c>
      <c r="B20" s="85" t="str">
        <f t="shared" si="44"/>
        <v>Plough</v>
      </c>
      <c r="C20" s="139">
        <f t="shared" si="45"/>
        <v>7</v>
      </c>
      <c r="D20" s="139"/>
      <c r="E20" s="139">
        <f t="shared" si="46"/>
        <v>4</v>
      </c>
      <c r="F20" s="139"/>
      <c r="G20" s="139">
        <f t="shared" si="47"/>
        <v>3</v>
      </c>
      <c r="H20" s="139"/>
      <c r="I20" s="139">
        <f t="shared" si="48"/>
        <v>33</v>
      </c>
      <c r="J20" s="139"/>
      <c r="K20" s="139">
        <f t="shared" si="49"/>
        <v>30</v>
      </c>
      <c r="L20" s="140"/>
      <c r="M20" s="139">
        <f t="shared" si="50"/>
        <v>3</v>
      </c>
      <c r="N20" s="139"/>
      <c r="O20" s="139">
        <f t="shared" si="51"/>
        <v>41</v>
      </c>
      <c r="P20" s="140"/>
      <c r="Q20" s="43"/>
      <c r="V20" s="5">
        <v>7</v>
      </c>
      <c r="W20" s="5" t="str">
        <f>IF($AD3=$V20,$V3,"")</f>
        <v>Builders</v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Builders</v>
      </c>
      <c r="AF20" s="5"/>
      <c r="AG20" s="5"/>
      <c r="AH20" s="5"/>
      <c r="AI20" s="5"/>
      <c r="AJ20" s="5"/>
      <c r="BO20"/>
      <c r="BQ20" s="9"/>
      <c r="CK20" s="87"/>
    </row>
    <row r="21" spans="1:89" ht="17.25" thickBot="1">
      <c r="A21" s="58">
        <v>5</v>
      </c>
      <c r="B21" s="85" t="str">
        <f t="shared" si="44"/>
        <v>Lord Nelson</v>
      </c>
      <c r="C21" s="139">
        <f t="shared" si="45"/>
        <v>7</v>
      </c>
      <c r="D21" s="139"/>
      <c r="E21" s="139">
        <f t="shared" si="46"/>
        <v>2</v>
      </c>
      <c r="F21" s="139"/>
      <c r="G21" s="139">
        <f t="shared" si="47"/>
        <v>5</v>
      </c>
      <c r="H21" s="139"/>
      <c r="I21" s="139">
        <f t="shared" si="48"/>
        <v>32</v>
      </c>
      <c r="J21" s="139"/>
      <c r="K21" s="139">
        <f t="shared" si="49"/>
        <v>31</v>
      </c>
      <c r="L21" s="139"/>
      <c r="M21" s="139">
        <f t="shared" si="50"/>
        <v>1</v>
      </c>
      <c r="N21" s="139"/>
      <c r="O21" s="139">
        <f t="shared" si="51"/>
        <v>36</v>
      </c>
      <c r="P21" s="139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Kitcheners</v>
      </c>
      <c r="AE21" s="5" t="str">
        <f t="shared" si="43"/>
        <v>Kitcheners</v>
      </c>
      <c r="AF21" s="5"/>
      <c r="AG21" s="5"/>
      <c r="AH21" s="5"/>
      <c r="AI21" s="5"/>
      <c r="AJ21" s="5"/>
      <c r="BO21"/>
      <c r="BQ21" s="9"/>
      <c r="CK21" s="87"/>
    </row>
    <row r="22" spans="1:69" ht="17.25" thickBot="1">
      <c r="A22" s="58">
        <v>6</v>
      </c>
      <c r="B22" s="85" t="str">
        <f t="shared" si="44"/>
        <v>Mitre</v>
      </c>
      <c r="C22" s="141">
        <f t="shared" si="45"/>
        <v>7</v>
      </c>
      <c r="D22" s="141"/>
      <c r="E22" s="141">
        <f t="shared" si="46"/>
        <v>3</v>
      </c>
      <c r="F22" s="141"/>
      <c r="G22" s="141">
        <f t="shared" si="47"/>
        <v>4</v>
      </c>
      <c r="H22" s="141"/>
      <c r="I22" s="141">
        <f t="shared" si="48"/>
        <v>26</v>
      </c>
      <c r="J22" s="141"/>
      <c r="K22" s="141">
        <f t="shared" si="49"/>
        <v>37</v>
      </c>
      <c r="L22" s="141"/>
      <c r="M22" s="141">
        <f t="shared" si="50"/>
        <v>-11</v>
      </c>
      <c r="N22" s="141"/>
      <c r="O22" s="141">
        <f t="shared" si="51"/>
        <v>32</v>
      </c>
      <c r="P22" s="141"/>
      <c r="Q22" s="55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85" t="str">
        <f t="shared" si="44"/>
        <v>Builders</v>
      </c>
      <c r="C23" s="164">
        <f t="shared" si="45"/>
        <v>7</v>
      </c>
      <c r="D23" s="164"/>
      <c r="E23" s="164">
        <f t="shared" si="46"/>
        <v>2</v>
      </c>
      <c r="F23" s="164"/>
      <c r="G23" s="164">
        <f t="shared" si="47"/>
        <v>5</v>
      </c>
      <c r="H23" s="164"/>
      <c r="I23" s="164">
        <f t="shared" si="48"/>
        <v>28</v>
      </c>
      <c r="J23" s="164"/>
      <c r="K23" s="164">
        <f t="shared" si="49"/>
        <v>35</v>
      </c>
      <c r="L23" s="164"/>
      <c r="M23" s="164">
        <f t="shared" si="50"/>
        <v>-7</v>
      </c>
      <c r="N23" s="164"/>
      <c r="O23" s="164">
        <f t="shared" si="51"/>
        <v>32</v>
      </c>
      <c r="P23" s="164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  <v>7</v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85" t="str">
        <f t="shared" si="44"/>
        <v>Kitcheners</v>
      </c>
      <c r="C24" s="164">
        <f t="shared" si="45"/>
        <v>7</v>
      </c>
      <c r="D24" s="164"/>
      <c r="E24" s="164">
        <f t="shared" si="46"/>
        <v>1</v>
      </c>
      <c r="F24" s="164"/>
      <c r="G24" s="164">
        <f t="shared" si="47"/>
        <v>6</v>
      </c>
      <c r="H24" s="164"/>
      <c r="I24" s="164">
        <f t="shared" si="48"/>
        <v>24</v>
      </c>
      <c r="J24" s="164"/>
      <c r="K24" s="164">
        <f t="shared" si="49"/>
        <v>39</v>
      </c>
      <c r="L24" s="164"/>
      <c r="M24" s="164">
        <f t="shared" si="50"/>
        <v>-15</v>
      </c>
      <c r="N24" s="164"/>
      <c r="O24" s="164">
        <f t="shared" si="51"/>
        <v>26</v>
      </c>
      <c r="P24" s="164"/>
      <c r="Q24" s="55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  <v>7</v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  <v>7</v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  <v>7</v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7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  <v>7</v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7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  <v>7</v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  <v>7</v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7</v>
      </c>
      <c r="AE30" s="5">
        <f t="shared" si="60"/>
        <v>7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  <v>6</v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6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  <v>5</v>
      </c>
      <c r="AD34" s="5">
        <f t="shared" si="68"/>
      </c>
      <c r="AE34" s="5">
        <f t="shared" si="69"/>
        <v>5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  <v>5</v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5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  <v>4</v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  <v>2</v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2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  <v>3</v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</row>
    <row r="39" spans="22:69" ht="12.75">
      <c r="V39" s="5">
        <v>7</v>
      </c>
      <c r="W39" s="5">
        <f t="shared" si="61"/>
        <v>2</v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1</v>
      </c>
      <c r="AE40" s="5">
        <f t="shared" si="69"/>
        <v>1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  <v>35</v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35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  <v>37</v>
      </c>
      <c r="AD44" s="5">
        <f t="shared" si="77"/>
      </c>
      <c r="AE44" s="5">
        <f t="shared" si="78"/>
        <v>37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  <v>37</v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37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  <v>33</v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33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  <v>32</v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32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  <v>26</v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26</v>
      </c>
      <c r="BO48"/>
      <c r="BQ48" s="9"/>
    </row>
    <row r="49" spans="22:69" ht="12.75">
      <c r="V49" s="5">
        <v>7</v>
      </c>
      <c r="W49" s="5">
        <f t="shared" si="70"/>
        <v>28</v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28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24</v>
      </c>
      <c r="AE50" s="5">
        <f t="shared" si="78"/>
        <v>24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N13:P13"/>
    <mergeCell ref="M2:N2"/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  <mergeCell ref="K23:L23"/>
    <mergeCell ref="G18:H18"/>
    <mergeCell ref="I19:J19"/>
    <mergeCell ref="C15:P15"/>
    <mergeCell ref="M16:N16"/>
    <mergeCell ref="C18:D18"/>
    <mergeCell ref="E18:F18"/>
    <mergeCell ref="I18:J18"/>
    <mergeCell ref="C19:D19"/>
    <mergeCell ref="E19:F19"/>
    <mergeCell ref="G23:H23"/>
    <mergeCell ref="I23:J23"/>
    <mergeCell ref="E22:F22"/>
    <mergeCell ref="K20:L20"/>
    <mergeCell ref="I21:J21"/>
    <mergeCell ref="I22:J22"/>
    <mergeCell ref="G21:H21"/>
    <mergeCell ref="K21:L21"/>
    <mergeCell ref="I20:J20"/>
    <mergeCell ref="G20:H20"/>
    <mergeCell ref="E20:F20"/>
    <mergeCell ref="E23:F23"/>
    <mergeCell ref="C21:D21"/>
    <mergeCell ref="E21:F21"/>
    <mergeCell ref="C20:D20"/>
    <mergeCell ref="C23:D23"/>
    <mergeCell ref="A1:B2"/>
    <mergeCell ref="A3:A10"/>
    <mergeCell ref="K2:L2"/>
    <mergeCell ref="C2:D2"/>
    <mergeCell ref="E2:F2"/>
    <mergeCell ref="G2:H2"/>
    <mergeCell ref="I2:J2"/>
    <mergeCell ref="C1:R1"/>
    <mergeCell ref="O2:P2"/>
    <mergeCell ref="Q2:R2"/>
    <mergeCell ref="M18:N18"/>
    <mergeCell ref="A15:B16"/>
    <mergeCell ref="E16:F16"/>
    <mergeCell ref="C16:D16"/>
    <mergeCell ref="G19:H19"/>
    <mergeCell ref="I17:J17"/>
    <mergeCell ref="E17:F17"/>
    <mergeCell ref="G17:H17"/>
    <mergeCell ref="G16:H16"/>
    <mergeCell ref="C17:D17"/>
    <mergeCell ref="K16:L16"/>
    <mergeCell ref="O16:P16"/>
    <mergeCell ref="K19:L19"/>
    <mergeCell ref="M19:N19"/>
    <mergeCell ref="O21:P21"/>
    <mergeCell ref="M20:N20"/>
    <mergeCell ref="O17:P17"/>
    <mergeCell ref="O18:P18"/>
    <mergeCell ref="K17:L17"/>
    <mergeCell ref="O19:P19"/>
    <mergeCell ref="I16:J16"/>
    <mergeCell ref="M17:N17"/>
    <mergeCell ref="K18:L18"/>
    <mergeCell ref="O20:P20"/>
    <mergeCell ref="O23:P23"/>
    <mergeCell ref="M22:N22"/>
    <mergeCell ref="M23:N23"/>
    <mergeCell ref="M21:N21"/>
    <mergeCell ref="K22:L22"/>
    <mergeCell ref="O22:P22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D4:D10 R3:R9 P10 P3:P8 N9:N10 N3:N7 L8:L10 L3:L6 J7:J10 J3:J5 H3:H4 H6:H10 F3 F5:F10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zoomScalePageLayoutView="0" workbookViewId="0" topLeftCell="A2">
      <selection activeCell="A3" sqref="A3:K28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187" t="s">
        <v>30</v>
      </c>
      <c r="B1" s="188"/>
      <c r="C1" s="189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61</v>
      </c>
      <c r="B3" s="21"/>
      <c r="C3" s="20"/>
      <c r="D3" s="20" t="s">
        <v>62</v>
      </c>
      <c r="E3" s="21"/>
      <c r="F3" s="20"/>
      <c r="G3" s="20" t="s">
        <v>63</v>
      </c>
      <c r="H3" s="21"/>
      <c r="I3" s="20"/>
      <c r="J3" s="20" t="s">
        <v>64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99" t="s">
        <v>6</v>
      </c>
      <c r="B5" s="68">
        <v>4</v>
      </c>
      <c r="C5" s="13"/>
      <c r="D5" s="19"/>
      <c r="E5" s="17"/>
      <c r="H5" s="17"/>
      <c r="K5" s="17"/>
    </row>
    <row r="6" spans="1:11" s="2" customFormat="1" ht="15" customHeight="1" thickBot="1">
      <c r="A6" s="101" t="s">
        <v>60</v>
      </c>
      <c r="B6" s="66">
        <v>5</v>
      </c>
      <c r="C6" s="13"/>
      <c r="D6" s="19"/>
      <c r="E6" s="17"/>
      <c r="G6" s="13"/>
      <c r="H6" s="17"/>
      <c r="J6" s="196" t="s">
        <v>74</v>
      </c>
      <c r="K6" s="17"/>
    </row>
    <row r="7" spans="1:11" s="2" customFormat="1" ht="15" customHeight="1" thickBot="1">
      <c r="A7" s="97"/>
      <c r="B7" s="17"/>
      <c r="D7" s="101" t="s">
        <v>60</v>
      </c>
      <c r="E7" s="68">
        <v>2</v>
      </c>
      <c r="H7" s="17"/>
      <c r="J7" s="197"/>
      <c r="K7" s="17"/>
    </row>
    <row r="8" spans="1:11" s="2" customFormat="1" ht="15" customHeight="1" thickBot="1">
      <c r="A8" s="99" t="s">
        <v>66</v>
      </c>
      <c r="B8" s="68">
        <v>4</v>
      </c>
      <c r="C8" s="13"/>
      <c r="D8" s="101" t="s">
        <v>0</v>
      </c>
      <c r="E8" s="66">
        <v>7</v>
      </c>
      <c r="H8" s="17"/>
      <c r="J8" s="197"/>
      <c r="K8" s="17"/>
    </row>
    <row r="9" spans="1:11" s="2" customFormat="1" ht="15" customHeight="1" thickBot="1">
      <c r="A9" s="101" t="s">
        <v>0</v>
      </c>
      <c r="B9" s="66">
        <v>5</v>
      </c>
      <c r="C9" s="13"/>
      <c r="D9" s="19"/>
      <c r="E9" s="17"/>
      <c r="H9" s="17"/>
      <c r="K9" s="17"/>
    </row>
    <row r="10" spans="1:11" s="2" customFormat="1" ht="15" customHeight="1" thickBot="1">
      <c r="A10" s="97"/>
      <c r="B10" s="17"/>
      <c r="D10" s="19"/>
      <c r="E10" s="17"/>
      <c r="G10" s="193" t="s">
        <v>0</v>
      </c>
      <c r="H10" s="195">
        <v>2</v>
      </c>
      <c r="K10" s="17"/>
    </row>
    <row r="11" spans="1:11" s="2" customFormat="1" ht="15" customHeight="1" thickBot="1">
      <c r="A11" s="101" t="s">
        <v>5</v>
      </c>
      <c r="B11" s="68">
        <v>3</v>
      </c>
      <c r="C11" s="13"/>
      <c r="E11" s="17"/>
      <c r="G11" s="194"/>
      <c r="H11" s="192"/>
      <c r="K11" s="17"/>
    </row>
    <row r="12" spans="1:11" s="2" customFormat="1" ht="15" customHeight="1" thickBot="1">
      <c r="A12" s="100" t="s">
        <v>58</v>
      </c>
      <c r="B12" s="66">
        <v>6</v>
      </c>
      <c r="C12" s="13"/>
      <c r="E12" s="17"/>
      <c r="G12" s="193" t="s">
        <v>46</v>
      </c>
      <c r="H12" s="191">
        <v>7</v>
      </c>
      <c r="K12" s="17"/>
    </row>
    <row r="13" spans="1:11" s="2" customFormat="1" ht="15" customHeight="1" thickBot="1">
      <c r="A13" s="97"/>
      <c r="B13" s="17"/>
      <c r="D13" s="101" t="s">
        <v>58</v>
      </c>
      <c r="E13" s="68">
        <v>3</v>
      </c>
      <c r="G13" s="194"/>
      <c r="H13" s="192"/>
      <c r="K13" s="17"/>
    </row>
    <row r="14" spans="1:11" s="2" customFormat="1" ht="15" customHeight="1" thickBot="1">
      <c r="A14" s="101" t="s">
        <v>55</v>
      </c>
      <c r="B14" s="69">
        <v>4</v>
      </c>
      <c r="C14" s="13"/>
      <c r="D14" s="101" t="s">
        <v>46</v>
      </c>
      <c r="E14" s="66">
        <v>6</v>
      </c>
      <c r="G14" s="19"/>
      <c r="H14" s="17"/>
      <c r="K14" s="17"/>
    </row>
    <row r="15" spans="1:11" s="2" customFormat="1" ht="15" customHeight="1" thickBot="1">
      <c r="A15" s="101" t="s">
        <v>46</v>
      </c>
      <c r="B15" s="70">
        <v>5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 s="97"/>
      <c r="B16" s="17"/>
      <c r="D16" s="19"/>
      <c r="E16" s="17"/>
      <c r="G16" s="19"/>
      <c r="H16" s="17"/>
      <c r="J16" s="193" t="s">
        <v>46</v>
      </c>
      <c r="K16" s="195">
        <v>4</v>
      </c>
    </row>
    <row r="17" spans="1:11" s="2" customFormat="1" ht="15" customHeight="1" thickBot="1">
      <c r="A17" s="101" t="s">
        <v>31</v>
      </c>
      <c r="B17" s="67">
        <v>7</v>
      </c>
      <c r="C17" s="13"/>
      <c r="D17" s="19"/>
      <c r="E17" s="17"/>
      <c r="G17" s="19"/>
      <c r="H17" s="17"/>
      <c r="J17" s="194"/>
      <c r="K17" s="192"/>
    </row>
    <row r="18" spans="1:11" s="2" customFormat="1" ht="15" customHeight="1" thickBot="1">
      <c r="A18" s="102" t="s">
        <v>3</v>
      </c>
      <c r="B18" s="68">
        <v>2</v>
      </c>
      <c r="C18" s="13"/>
      <c r="D18" s="19"/>
      <c r="E18" s="17"/>
      <c r="G18" s="19"/>
      <c r="H18" s="17"/>
      <c r="J18" s="190" t="s">
        <v>29</v>
      </c>
      <c r="K18" s="191">
        <v>5</v>
      </c>
    </row>
    <row r="19" spans="1:11" s="2" customFormat="1" ht="15" customHeight="1" thickBot="1">
      <c r="A19" s="98"/>
      <c r="B19" s="17"/>
      <c r="D19" s="101" t="s">
        <v>31</v>
      </c>
      <c r="E19" s="68">
        <v>4</v>
      </c>
      <c r="G19" s="19"/>
      <c r="H19" s="17"/>
      <c r="J19" s="190"/>
      <c r="K19" s="192"/>
    </row>
    <row r="20" spans="1:11" s="2" customFormat="1" ht="15" customHeight="1" thickBot="1">
      <c r="A20" s="102" t="s">
        <v>53</v>
      </c>
      <c r="B20" s="68">
        <v>4</v>
      </c>
      <c r="C20" s="13"/>
      <c r="D20" s="101" t="s">
        <v>29</v>
      </c>
      <c r="E20" s="66">
        <v>5</v>
      </c>
      <c r="G20" s="19"/>
      <c r="H20" s="17"/>
      <c r="K20" s="17"/>
    </row>
    <row r="21" spans="1:11" s="2" customFormat="1" ht="15" customHeight="1" thickBot="1">
      <c r="A21" s="101" t="s">
        <v>29</v>
      </c>
      <c r="B21" s="66">
        <v>5</v>
      </c>
      <c r="C21" s="13"/>
      <c r="D21" s="19"/>
      <c r="E21" s="17"/>
      <c r="G21" s="190" t="s">
        <v>29</v>
      </c>
      <c r="H21" s="195">
        <v>6</v>
      </c>
      <c r="K21" s="17"/>
    </row>
    <row r="22" spans="1:11" s="2" customFormat="1" ht="15" customHeight="1" thickBot="1">
      <c r="A22" s="97"/>
      <c r="B22" s="17"/>
      <c r="D22" s="19"/>
      <c r="E22" s="17"/>
      <c r="G22" s="190"/>
      <c r="H22" s="192"/>
      <c r="K22" s="17"/>
    </row>
    <row r="23" spans="1:11" s="2" customFormat="1" ht="15" customHeight="1" thickBot="1">
      <c r="A23" s="101" t="s">
        <v>1</v>
      </c>
      <c r="B23" s="68">
        <v>4</v>
      </c>
      <c r="C23" s="13"/>
      <c r="D23" s="19"/>
      <c r="E23" s="17"/>
      <c r="G23" s="198" t="s">
        <v>4</v>
      </c>
      <c r="H23" s="191">
        <v>3</v>
      </c>
      <c r="K23" s="17"/>
    </row>
    <row r="24" spans="1:11" s="2" customFormat="1" ht="15" customHeight="1" thickBot="1">
      <c r="A24" s="101" t="s">
        <v>4</v>
      </c>
      <c r="B24" s="66">
        <v>5</v>
      </c>
      <c r="C24" s="13"/>
      <c r="D24" s="101" t="s">
        <v>4</v>
      </c>
      <c r="E24" s="68">
        <v>5</v>
      </c>
      <c r="G24" s="199"/>
      <c r="H24" s="192"/>
      <c r="K24" s="17"/>
    </row>
    <row r="25" spans="1:11" s="2" customFormat="1" ht="15" customHeight="1" thickBot="1">
      <c r="A25" s="97"/>
      <c r="B25" s="17"/>
      <c r="D25" s="101" t="s">
        <v>59</v>
      </c>
      <c r="E25" s="66">
        <v>4</v>
      </c>
      <c r="G25" s="14"/>
      <c r="H25" s="17"/>
      <c r="K25" s="17"/>
    </row>
    <row r="26" spans="1:11" s="2" customFormat="1" ht="15" customHeight="1" thickBot="1">
      <c r="A26" s="101" t="s">
        <v>59</v>
      </c>
      <c r="B26" s="68">
        <v>7</v>
      </c>
      <c r="C26" s="13"/>
      <c r="E26" s="17"/>
      <c r="G26" s="14"/>
      <c r="H26" s="17"/>
      <c r="K26" s="17"/>
    </row>
    <row r="27" spans="1:11" s="2" customFormat="1" ht="15" customHeight="1" thickBot="1">
      <c r="A27" s="101" t="s">
        <v>24</v>
      </c>
      <c r="B27" s="66">
        <v>2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H21:H22"/>
    <mergeCell ref="H23:H24"/>
    <mergeCell ref="G10:G11"/>
    <mergeCell ref="G12:G13"/>
    <mergeCell ref="H10:H11"/>
    <mergeCell ref="H12:H13"/>
    <mergeCell ref="G21:G22"/>
    <mergeCell ref="G23:G24"/>
    <mergeCell ref="A1:C1"/>
    <mergeCell ref="J18:J19"/>
    <mergeCell ref="K18:K19"/>
    <mergeCell ref="J16:J17"/>
    <mergeCell ref="K16:K17"/>
    <mergeCell ref="J6:J8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6"/>
  <sheetViews>
    <sheetView zoomScalePageLayoutView="0" workbookViewId="0" topLeftCell="A1">
      <selection activeCell="A1" sqref="A1:H25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  <col min="10" max="10" width="6.00390625" style="16" customWidth="1"/>
  </cols>
  <sheetData>
    <row r="1" spans="1:8" ht="27">
      <c r="A1" s="187" t="s">
        <v>54</v>
      </c>
      <c r="B1" s="188"/>
      <c r="C1" s="189"/>
      <c r="D1" s="189"/>
      <c r="E1" s="189"/>
      <c r="F1" s="189"/>
      <c r="G1" s="189"/>
      <c r="H1" s="189"/>
    </row>
    <row r="2" spans="2:10" s="2" customFormat="1" ht="3" customHeight="1">
      <c r="B2" s="17"/>
      <c r="E2" s="17"/>
      <c r="H2" s="17"/>
      <c r="J2" s="17"/>
    </row>
    <row r="3" spans="1:8" s="15" customFormat="1" ht="15" customHeight="1">
      <c r="A3" s="20" t="s">
        <v>65</v>
      </c>
      <c r="B3" s="21"/>
      <c r="C3" s="20"/>
      <c r="D3" s="20" t="s">
        <v>63</v>
      </c>
      <c r="E3" s="21"/>
      <c r="F3" s="20"/>
      <c r="G3" s="20" t="s">
        <v>64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204" t="s">
        <v>75</v>
      </c>
      <c r="H6" s="17"/>
    </row>
    <row r="7" spans="1:8" s="2" customFormat="1" ht="15" customHeight="1" thickBot="1">
      <c r="A7" s="99" t="s">
        <v>6</v>
      </c>
      <c r="B7" s="63">
        <v>5</v>
      </c>
      <c r="E7" s="17"/>
      <c r="G7" s="205"/>
      <c r="H7" s="17"/>
    </row>
    <row r="8" spans="1:8" s="2" customFormat="1" ht="15" customHeight="1" thickBot="1">
      <c r="A8" s="99" t="s">
        <v>66</v>
      </c>
      <c r="B8" s="64">
        <v>4</v>
      </c>
      <c r="E8" s="17"/>
      <c r="G8" s="205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202" t="s">
        <v>6</v>
      </c>
      <c r="E10" s="195">
        <v>3</v>
      </c>
      <c r="G10" s="65"/>
      <c r="H10" s="17"/>
    </row>
    <row r="11" spans="2:8" s="2" customFormat="1" ht="15" customHeight="1">
      <c r="B11" s="17"/>
      <c r="D11" s="203"/>
      <c r="E11" s="200"/>
      <c r="G11" s="65"/>
      <c r="H11" s="17"/>
    </row>
    <row r="12" spans="2:8" s="2" customFormat="1" ht="15" customHeight="1" thickBot="1">
      <c r="B12" s="17"/>
      <c r="D12" s="193" t="s">
        <v>55</v>
      </c>
      <c r="E12" s="201">
        <v>6</v>
      </c>
      <c r="G12" s="65"/>
      <c r="H12" s="17"/>
    </row>
    <row r="13" spans="1:8" s="2" customFormat="1" ht="15" customHeight="1" thickBot="1">
      <c r="A13" s="101" t="s">
        <v>5</v>
      </c>
      <c r="B13" s="63">
        <v>3</v>
      </c>
      <c r="D13" s="194"/>
      <c r="E13" s="192"/>
      <c r="G13" s="65"/>
      <c r="H13" s="17"/>
    </row>
    <row r="14" spans="1:8" s="2" customFormat="1" ht="15" customHeight="1" thickBot="1">
      <c r="A14" s="101" t="s">
        <v>55</v>
      </c>
      <c r="B14" s="64">
        <v>6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193" t="s">
        <v>55</v>
      </c>
      <c r="H16" s="195">
        <v>5</v>
      </c>
    </row>
    <row r="17" spans="1:8" s="2" customFormat="1" ht="15" customHeight="1">
      <c r="A17" s="19"/>
      <c r="B17" s="17"/>
      <c r="D17" s="19"/>
      <c r="E17" s="17"/>
      <c r="G17" s="194"/>
      <c r="H17" s="200"/>
    </row>
    <row r="18" spans="1:8" s="2" customFormat="1" ht="15" customHeight="1" thickBot="1">
      <c r="A18" s="19"/>
      <c r="B18" s="17"/>
      <c r="D18" s="19"/>
      <c r="E18" s="17"/>
      <c r="G18" s="190" t="s">
        <v>53</v>
      </c>
      <c r="H18" s="201">
        <v>4</v>
      </c>
    </row>
    <row r="19" spans="1:8" s="2" customFormat="1" ht="15" customHeight="1" thickBot="1">
      <c r="A19" s="102" t="s">
        <v>3</v>
      </c>
      <c r="B19" s="63">
        <v>4</v>
      </c>
      <c r="D19" s="19"/>
      <c r="E19" s="17"/>
      <c r="G19" s="190"/>
      <c r="H19" s="192"/>
    </row>
    <row r="20" spans="1:8" s="2" customFormat="1" ht="15" customHeight="1" thickBot="1">
      <c r="A20" s="102" t="s">
        <v>53</v>
      </c>
      <c r="B20" s="64">
        <v>5</v>
      </c>
      <c r="D20" s="19"/>
      <c r="E20" s="17"/>
      <c r="H20" s="17"/>
    </row>
    <row r="21" spans="1:8" s="2" customFormat="1" ht="15" customHeight="1">
      <c r="A21" s="19"/>
      <c r="B21" s="17"/>
      <c r="D21" s="190" t="s">
        <v>53</v>
      </c>
      <c r="E21" s="195">
        <v>5</v>
      </c>
      <c r="H21" s="17"/>
    </row>
    <row r="22" spans="1:8" s="2" customFormat="1" ht="15" customHeight="1">
      <c r="A22" s="19"/>
      <c r="B22" s="17"/>
      <c r="D22" s="190"/>
      <c r="E22" s="200"/>
      <c r="H22" s="17"/>
    </row>
    <row r="23" spans="1:8" s="2" customFormat="1" ht="15" customHeight="1" thickBot="1">
      <c r="A23" s="19"/>
      <c r="B23" s="17"/>
      <c r="D23" s="190" t="s">
        <v>24</v>
      </c>
      <c r="E23" s="201">
        <v>4</v>
      </c>
      <c r="H23" s="17"/>
    </row>
    <row r="24" spans="1:8" s="2" customFormat="1" ht="15" customHeight="1" thickBot="1">
      <c r="A24" s="101" t="s">
        <v>1</v>
      </c>
      <c r="B24" s="63">
        <v>4</v>
      </c>
      <c r="D24" s="190"/>
      <c r="E24" s="192"/>
      <c r="H24" s="17"/>
    </row>
    <row r="25" spans="1:8" s="2" customFormat="1" ht="15" customHeight="1" thickBot="1">
      <c r="A25" s="101" t="s">
        <v>24</v>
      </c>
      <c r="B25" s="64">
        <v>5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</sheetData>
  <sheetProtection selectLockedCells="1"/>
  <mergeCells count="14">
    <mergeCell ref="A1:H1"/>
    <mergeCell ref="G6:G8"/>
    <mergeCell ref="G18:G19"/>
    <mergeCell ref="H18:H19"/>
    <mergeCell ref="G16:G17"/>
    <mergeCell ref="H16:H17"/>
    <mergeCell ref="D23:D24"/>
    <mergeCell ref="E21:E22"/>
    <mergeCell ref="E23:E24"/>
    <mergeCell ref="D10:D11"/>
    <mergeCell ref="D12:D13"/>
    <mergeCell ref="E10:E11"/>
    <mergeCell ref="E12:E13"/>
    <mergeCell ref="D21:D22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14.875" style="71" bestFit="1" customWidth="1"/>
    <col min="2" max="2" width="14.25390625" style="71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2" customFormat="1" ht="16.5">
      <c r="A1" s="208" t="s">
        <v>36</v>
      </c>
      <c r="B1" s="76" t="s">
        <v>40</v>
      </c>
      <c r="C1" s="210" t="s">
        <v>34</v>
      </c>
      <c r="D1" s="210" t="s">
        <v>35</v>
      </c>
      <c r="E1" s="212" t="s">
        <v>45</v>
      </c>
      <c r="F1" s="207" t="s">
        <v>41</v>
      </c>
      <c r="G1" s="207"/>
    </row>
    <row r="2" spans="1:7" ht="14.25">
      <c r="A2" s="209"/>
      <c r="B2" s="77"/>
      <c r="C2" s="211"/>
      <c r="D2" s="211"/>
      <c r="E2" s="213"/>
      <c r="F2" s="78" t="s">
        <v>37</v>
      </c>
      <c r="G2" s="78" t="s">
        <v>38</v>
      </c>
    </row>
    <row r="3" spans="1:7" s="29" customFormat="1" ht="12.75">
      <c r="A3" s="74">
        <v>40469</v>
      </c>
      <c r="B3" s="74" t="s">
        <v>67</v>
      </c>
      <c r="C3" s="75" t="s">
        <v>52</v>
      </c>
      <c r="D3" s="75" t="s">
        <v>58</v>
      </c>
      <c r="E3" s="79">
        <v>40637</v>
      </c>
      <c r="F3" s="75">
        <v>4</v>
      </c>
      <c r="G3" s="75">
        <v>5</v>
      </c>
    </row>
    <row r="4" spans="1:7" s="29" customFormat="1" ht="12.75">
      <c r="A4" s="74">
        <v>40490</v>
      </c>
      <c r="B4" s="74" t="s">
        <v>67</v>
      </c>
      <c r="C4" s="75" t="s">
        <v>59</v>
      </c>
      <c r="D4" s="29" t="s">
        <v>5</v>
      </c>
      <c r="E4" s="79">
        <v>40637</v>
      </c>
      <c r="F4" s="94">
        <v>3</v>
      </c>
      <c r="G4" s="94">
        <v>6</v>
      </c>
    </row>
    <row r="5" spans="1:7" ht="12.75">
      <c r="A5" s="74">
        <v>40511</v>
      </c>
      <c r="B5" s="74" t="s">
        <v>32</v>
      </c>
      <c r="C5" s="75" t="s">
        <v>53</v>
      </c>
      <c r="D5" s="75" t="s">
        <v>1</v>
      </c>
      <c r="E5" s="89">
        <v>40644</v>
      </c>
      <c r="F5" s="81">
        <v>6</v>
      </c>
      <c r="G5" s="81">
        <v>3</v>
      </c>
    </row>
    <row r="6" spans="1:11" ht="12.75">
      <c r="A6" s="74">
        <v>40532</v>
      </c>
      <c r="B6" s="74" t="s">
        <v>32</v>
      </c>
      <c r="C6" s="75" t="s">
        <v>0</v>
      </c>
      <c r="D6" s="75" t="s">
        <v>29</v>
      </c>
      <c r="E6" s="89">
        <v>40596</v>
      </c>
      <c r="F6" s="81">
        <v>4</v>
      </c>
      <c r="G6" s="81">
        <v>5</v>
      </c>
      <c r="I6" s="206" t="s">
        <v>39</v>
      </c>
      <c r="J6" s="206"/>
      <c r="K6" s="206"/>
    </row>
    <row r="7" spans="1:11" ht="12.75">
      <c r="A7" s="74">
        <v>40532</v>
      </c>
      <c r="B7" s="74" t="s">
        <v>32</v>
      </c>
      <c r="C7" s="75" t="s">
        <v>5</v>
      </c>
      <c r="D7" s="88" t="s">
        <v>24</v>
      </c>
      <c r="E7" s="89">
        <v>40610</v>
      </c>
      <c r="F7" s="94">
        <v>4</v>
      </c>
      <c r="G7" s="94">
        <v>5</v>
      </c>
      <c r="I7" s="206"/>
      <c r="J7" s="206"/>
      <c r="K7" s="206"/>
    </row>
    <row r="8" spans="1:11" ht="12.75">
      <c r="A8" s="74">
        <v>40532</v>
      </c>
      <c r="B8" s="74" t="s">
        <v>32</v>
      </c>
      <c r="C8" s="75" t="s">
        <v>46</v>
      </c>
      <c r="D8" s="75" t="s">
        <v>53</v>
      </c>
      <c r="E8" s="79" t="s">
        <v>73</v>
      </c>
      <c r="F8" s="75"/>
      <c r="G8" s="75"/>
      <c r="I8" s="206"/>
      <c r="J8" s="206"/>
      <c r="K8" s="206"/>
    </row>
    <row r="9" spans="1:11" ht="12.75">
      <c r="A9" s="74">
        <v>40532</v>
      </c>
      <c r="B9" s="74" t="s">
        <v>33</v>
      </c>
      <c r="C9" s="75" t="s">
        <v>55</v>
      </c>
      <c r="D9" s="75" t="s">
        <v>68</v>
      </c>
      <c r="E9" s="89">
        <v>40576</v>
      </c>
      <c r="F9" s="82">
        <v>5</v>
      </c>
      <c r="G9" s="82">
        <v>4</v>
      </c>
      <c r="I9" s="206"/>
      <c r="J9" s="206"/>
      <c r="K9" s="206"/>
    </row>
    <row r="10" spans="1:11" ht="12.75">
      <c r="A10" s="74">
        <v>40567</v>
      </c>
      <c r="B10" s="74" t="s">
        <v>32</v>
      </c>
      <c r="C10" s="75" t="s">
        <v>69</v>
      </c>
      <c r="D10" s="75" t="s">
        <v>29</v>
      </c>
      <c r="E10" s="89">
        <v>40644</v>
      </c>
      <c r="F10" s="75">
        <v>4</v>
      </c>
      <c r="G10" s="75">
        <v>5</v>
      </c>
      <c r="I10" s="206"/>
      <c r="J10" s="206"/>
      <c r="K10" s="206"/>
    </row>
    <row r="11" spans="1:11" ht="12.75">
      <c r="A11" s="74">
        <v>40637</v>
      </c>
      <c r="B11" s="80" t="s">
        <v>72</v>
      </c>
      <c r="C11" s="75" t="s">
        <v>0</v>
      </c>
      <c r="D11" s="75" t="s">
        <v>46</v>
      </c>
      <c r="E11" s="79">
        <v>40645</v>
      </c>
      <c r="F11" s="75">
        <v>2</v>
      </c>
      <c r="G11" s="75">
        <v>7</v>
      </c>
      <c r="I11" s="206"/>
      <c r="J11" s="206"/>
      <c r="K11" s="206"/>
    </row>
    <row r="12" spans="1:11" ht="12.75">
      <c r="A12" s="74"/>
      <c r="B12" s="80"/>
      <c r="C12" s="75"/>
      <c r="D12" s="75"/>
      <c r="E12" s="79"/>
      <c r="F12" s="75"/>
      <c r="G12" s="75"/>
      <c r="I12" s="206"/>
      <c r="J12" s="206"/>
      <c r="K12" s="206"/>
    </row>
    <row r="13" spans="1:7" ht="12.75">
      <c r="A13" s="74"/>
      <c r="B13" s="80"/>
      <c r="C13" s="75"/>
      <c r="D13" s="75"/>
      <c r="E13" s="81"/>
      <c r="F13" s="82"/>
      <c r="G13" s="82"/>
    </row>
    <row r="14" spans="1:7" ht="12.75">
      <c r="A14" s="73"/>
      <c r="B14" s="73"/>
      <c r="C14" s="41"/>
      <c r="D14" s="41"/>
      <c r="E14" s="41"/>
      <c r="F14" s="41"/>
      <c r="G14" s="41"/>
    </row>
    <row r="15" spans="1:10" ht="12.75">
      <c r="A15" s="73"/>
      <c r="B15" s="73"/>
      <c r="C15" s="41"/>
      <c r="D15" s="41"/>
      <c r="E15" s="41"/>
      <c r="F15" s="41"/>
      <c r="G15" s="41"/>
      <c r="J15" s="95"/>
    </row>
    <row r="16" spans="1:7" ht="12.75">
      <c r="A16" s="73"/>
      <c r="B16" s="73"/>
      <c r="C16" s="41"/>
      <c r="D16" s="41"/>
      <c r="E16" s="41"/>
      <c r="F16" s="41"/>
      <c r="G16" s="41"/>
    </row>
    <row r="17" spans="1:7" ht="12.75">
      <c r="A17" s="73"/>
      <c r="B17" s="73"/>
      <c r="C17" s="41"/>
      <c r="D17" s="41"/>
      <c r="E17" s="41"/>
      <c r="F17" s="41"/>
      <c r="G17" s="41"/>
    </row>
    <row r="18" spans="1:7" ht="12.75">
      <c r="A18" s="73"/>
      <c r="B18" s="73"/>
      <c r="C18" s="41"/>
      <c r="D18" s="41"/>
      <c r="E18" s="41"/>
      <c r="F18" s="41"/>
      <c r="G18" s="41"/>
    </row>
    <row r="19" spans="1:7" ht="12.75">
      <c r="A19" s="73"/>
      <c r="B19" s="73"/>
      <c r="C19" s="41"/>
      <c r="D19" s="41"/>
      <c r="E19" s="41"/>
      <c r="F19" s="41"/>
      <c r="G19" s="41"/>
    </row>
    <row r="20" spans="1:7" ht="12.75">
      <c r="A20" s="73"/>
      <c r="B20" s="73"/>
      <c r="C20" s="41"/>
      <c r="D20" s="41"/>
      <c r="E20" s="41"/>
      <c r="F20" s="41"/>
      <c r="G20" s="41"/>
    </row>
    <row r="21" spans="1:7" ht="12.75">
      <c r="A21" s="73"/>
      <c r="B21" s="73"/>
      <c r="C21" s="41"/>
      <c r="D21" s="41"/>
      <c r="E21" s="41"/>
      <c r="F21" s="41"/>
      <c r="G21" s="41"/>
    </row>
    <row r="22" spans="1:7" ht="12.75">
      <c r="A22" s="73"/>
      <c r="B22" s="73"/>
      <c r="C22" s="41"/>
      <c r="D22" s="41"/>
      <c r="E22" s="41"/>
      <c r="F22" s="41"/>
      <c r="G22" s="41"/>
    </row>
    <row r="23" spans="1:7" ht="12.75">
      <c r="A23" s="73"/>
      <c r="B23" s="73"/>
      <c r="C23" s="41"/>
      <c r="D23" s="41"/>
      <c r="E23" s="41"/>
      <c r="F23" s="41"/>
      <c r="G23" s="41"/>
    </row>
    <row r="24" spans="1:10" ht="12.75">
      <c r="A24" s="73"/>
      <c r="B24" s="73"/>
      <c r="C24" s="41"/>
      <c r="D24" s="41"/>
      <c r="E24" s="41"/>
      <c r="F24" s="41"/>
      <c r="G24" s="41"/>
      <c r="J24" s="91"/>
    </row>
    <row r="25" ht="12.75">
      <c r="J25" s="91"/>
    </row>
    <row r="26" ht="12.75">
      <c r="J26" s="91"/>
    </row>
    <row r="27" ht="12.75">
      <c r="J27" s="91"/>
    </row>
    <row r="29" ht="12.75">
      <c r="J29" s="92"/>
    </row>
    <row r="31" ht="12.75">
      <c r="J31" s="91"/>
    </row>
    <row r="32" ht="12.75">
      <c r="J32" s="91"/>
    </row>
    <row r="33" ht="12.75">
      <c r="J33" s="91"/>
    </row>
    <row r="34" ht="12.75">
      <c r="J34" s="91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les berry</cp:lastModifiedBy>
  <cp:lastPrinted>2007-06-05T06:41:59Z</cp:lastPrinted>
  <dcterms:created xsi:type="dcterms:W3CDTF">2004-01-16T11:46:11Z</dcterms:created>
  <dcterms:modified xsi:type="dcterms:W3CDTF">2011-05-17T07:53:12Z</dcterms:modified>
  <cp:category/>
  <cp:version/>
  <cp:contentType/>
  <cp:contentStatus/>
</cp:coreProperties>
</file>