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580" tabRatio="766" activeTab="4"/>
  </bookViews>
  <sheets>
    <sheet name="Division 1" sheetId="1" r:id="rId1"/>
    <sheet name="Division 2" sheetId="2" r:id="rId2"/>
    <sheet name="Shield A" sheetId="3" r:id="rId3"/>
    <sheet name="Shield B" sheetId="4" r:id="rId4"/>
    <sheet name="Mike Russle Cup" sheetId="5" r:id="rId5"/>
    <sheet name="Elleston Trophy" sheetId="6" r:id="rId6"/>
    <sheet name="Unplayed games" sheetId="7" r:id="rId7"/>
    <sheet name="Venues" sheetId="8" r:id="rId8"/>
    <sheet name="Winners" sheetId="9" r:id="rId9"/>
  </sheets>
  <definedNames>
    <definedName name="_xlnm.Print_Area" localSheetId="0">'Division 1'!$A$1:$R$24</definedName>
    <definedName name="_xlnm.Print_Area" localSheetId="1">'Division 2'!$A$1:$U$23</definedName>
    <definedName name="_xlnm.Print_Area" localSheetId="5">'Elleston Trophy'!$A$1:$I$26</definedName>
    <definedName name="_xlnm.Print_Area" localSheetId="4">'Mike Russle Cup'!$A$1:$L$27</definedName>
    <definedName name="_xlnm.Print_Area" localSheetId="2">'Shield A'!$A$1:$R$24</definedName>
    <definedName name="_xlnm.Print_Area" localSheetId="3">'Shield B'!$A$1:$R$24</definedName>
    <definedName name="_xlnm.Print_Area" localSheetId="6">'Unplayed games'!#REF!</definedName>
    <definedName name="TABLE" localSheetId="0">'Division 1'!#REF!</definedName>
    <definedName name="TABLE" localSheetId="1">'Division 2'!#REF!</definedName>
    <definedName name="TABLE" localSheetId="5">'Elleston Trophy'!#REF!</definedName>
    <definedName name="TABLE" localSheetId="4">'Mike Russle Cup'!#REF!</definedName>
    <definedName name="TABLE" localSheetId="2">'Shield A'!#REF!</definedName>
    <definedName name="TABLE" localSheetId="3">'Shield B'!#REF!</definedName>
  </definedNames>
  <calcPr fullCalcOnLoad="1"/>
</workbook>
</file>

<file path=xl/sharedStrings.xml><?xml version="1.0" encoding="utf-8"?>
<sst xmlns="http://schemas.openxmlformats.org/spreadsheetml/2006/main" count="501" uniqueCount="170">
  <si>
    <t>Players</t>
  </si>
  <si>
    <t>BSCA</t>
  </si>
  <si>
    <t>Chequers</t>
  </si>
  <si>
    <t>Black Horse</t>
  </si>
  <si>
    <t>Green Monks</t>
  </si>
  <si>
    <t>Builders</t>
  </si>
  <si>
    <t>Home team</t>
  </si>
  <si>
    <t>Away team</t>
  </si>
  <si>
    <t>played</t>
  </si>
  <si>
    <t>wins</t>
  </si>
  <si>
    <t>lost</t>
  </si>
  <si>
    <t>win points</t>
  </si>
  <si>
    <t xml:space="preserve">total </t>
  </si>
  <si>
    <t>rank</t>
  </si>
  <si>
    <t>points</t>
  </si>
  <si>
    <t>won</t>
  </si>
  <si>
    <t>bonus points</t>
  </si>
  <si>
    <t>Points - 1 point per legs won plus 2 points for each win.</t>
  </si>
  <si>
    <t>left column = home team</t>
  </si>
  <si>
    <t>Division One</t>
  </si>
  <si>
    <t>Division Two</t>
  </si>
  <si>
    <t>winners - first cut</t>
  </si>
  <si>
    <t>winners - 2nd cut</t>
  </si>
  <si>
    <t>Jokers</t>
  </si>
  <si>
    <t>Last changed</t>
  </si>
  <si>
    <t>legs for</t>
  </si>
  <si>
    <t>leg agst</t>
  </si>
  <si>
    <t>diff</t>
  </si>
  <si>
    <t>Mike Russle Cup</t>
  </si>
  <si>
    <t>SCCC</t>
  </si>
  <si>
    <t>Shield A</t>
  </si>
  <si>
    <t>Shield B</t>
  </si>
  <si>
    <t xml:space="preserve">home team </t>
  </si>
  <si>
    <t>away team</t>
  </si>
  <si>
    <t>Original Date</t>
  </si>
  <si>
    <t>home</t>
  </si>
  <si>
    <t>away</t>
  </si>
  <si>
    <t>This shows any games which it has not been possible to play on the due date</t>
  </si>
  <si>
    <t>Competition</t>
  </si>
  <si>
    <t>actual result</t>
  </si>
  <si>
    <t>Division Two Results</t>
  </si>
  <si>
    <t>Div One League Table</t>
  </si>
  <si>
    <t>Division Two League Table</t>
  </si>
  <si>
    <t>date arranged /played</t>
  </si>
  <si>
    <t>BCC</t>
  </si>
  <si>
    <t xml:space="preserve"> </t>
  </si>
  <si>
    <t>Shield A Results</t>
  </si>
  <si>
    <t>Shield A League Table</t>
  </si>
  <si>
    <t>Shield B Results</t>
  </si>
  <si>
    <t>Shield B League Table</t>
  </si>
  <si>
    <t>PBCC</t>
  </si>
  <si>
    <r>
      <t xml:space="preserve">Jim Elleston Trophy - </t>
    </r>
    <r>
      <rPr>
        <sz val="11"/>
        <color indexed="13"/>
        <rFont val="Lucida Sans Unicode"/>
        <family val="2"/>
      </rPr>
      <t xml:space="preserve">1st Round Mike Russle Cup Losers </t>
    </r>
  </si>
  <si>
    <t>Plough</t>
  </si>
  <si>
    <t>Division One Results</t>
  </si>
  <si>
    <t>Kitcheners</t>
  </si>
  <si>
    <t>Mitre</t>
  </si>
  <si>
    <t>Railway Bell</t>
  </si>
  <si>
    <t>EB RBL</t>
  </si>
  <si>
    <t>Round 1 - Nov 12</t>
  </si>
  <si>
    <t>Round 2 Jan 28</t>
  </si>
  <si>
    <t>Semi Finals April 15</t>
  </si>
  <si>
    <t>Final May 20</t>
  </si>
  <si>
    <t xml:space="preserve">PBCC </t>
  </si>
  <si>
    <t>EBRBL</t>
  </si>
  <si>
    <t>Bye</t>
  </si>
  <si>
    <t xml:space="preserve">Builders </t>
  </si>
  <si>
    <t xml:space="preserve">BCC </t>
  </si>
  <si>
    <t>BYE</t>
  </si>
  <si>
    <t>No Game</t>
  </si>
  <si>
    <t>GM</t>
  </si>
  <si>
    <t>BH</t>
  </si>
  <si>
    <t>NO GAME v SCCC</t>
  </si>
  <si>
    <t>Div 2</t>
  </si>
  <si>
    <t>25/03/2013</t>
  </si>
  <si>
    <t>22/4/2013</t>
  </si>
  <si>
    <t>29/04/2013</t>
  </si>
  <si>
    <t>???</t>
  </si>
  <si>
    <t>AGM</t>
  </si>
  <si>
    <t>PBRBL</t>
  </si>
  <si>
    <t>Alex</t>
  </si>
  <si>
    <t>Doubles</t>
  </si>
  <si>
    <t xml:space="preserve">Singles </t>
  </si>
  <si>
    <t xml:space="preserve">Shield Final </t>
  </si>
  <si>
    <t>Lord Nelson</t>
  </si>
  <si>
    <t>Elleston Trophy</t>
  </si>
  <si>
    <t>AMC</t>
  </si>
  <si>
    <t>Owens</t>
  </si>
  <si>
    <t>2003/4</t>
  </si>
  <si>
    <t>2004/5</t>
  </si>
  <si>
    <t>2005/6</t>
  </si>
  <si>
    <t>2006/7</t>
  </si>
  <si>
    <t>2007/8</t>
  </si>
  <si>
    <t>2008/9</t>
  </si>
  <si>
    <t>year</t>
  </si>
  <si>
    <t>2013/4</t>
  </si>
  <si>
    <t>2012/3</t>
  </si>
  <si>
    <t>2011/2</t>
  </si>
  <si>
    <t>2010/1</t>
  </si>
  <si>
    <t>2009/0</t>
  </si>
  <si>
    <t>Since 2011, it was agreed that the 5 finals be rotated amongst the 16 teams. The Players from the White Hart indicated they did not wish to be considered as a finals venue.</t>
  </si>
  <si>
    <t>Year</t>
  </si>
  <si>
    <t>Div 1</t>
  </si>
  <si>
    <t xml:space="preserve">Div 2 </t>
  </si>
  <si>
    <t>MR Cup</t>
  </si>
  <si>
    <t xml:space="preserve">Elleston </t>
  </si>
  <si>
    <t>Shield C</t>
  </si>
  <si>
    <t>Shield D</t>
  </si>
  <si>
    <t>Hempstead</t>
  </si>
  <si>
    <t>Singles</t>
  </si>
  <si>
    <t>Pairs</t>
  </si>
  <si>
    <t>EBUS</t>
  </si>
  <si>
    <t>Dukes</t>
  </si>
  <si>
    <t>Bridge</t>
  </si>
  <si>
    <t>Old Ford</t>
  </si>
  <si>
    <t>Barnet C Club</t>
  </si>
  <si>
    <t>Carol Donkin</t>
  </si>
  <si>
    <t>Andy Heath/ Gerry Nichols</t>
  </si>
  <si>
    <t>Kitchener</t>
  </si>
  <si>
    <t>Bob Whitlam</t>
  </si>
  <si>
    <t>Brennan/Grolsch</t>
  </si>
  <si>
    <t>Alexandra</t>
  </si>
  <si>
    <t xml:space="preserve">The Players </t>
  </si>
  <si>
    <t>Graham Cope</t>
  </si>
  <si>
    <t>Gunning/Anderson</t>
  </si>
  <si>
    <t>Ian Anderson</t>
  </si>
  <si>
    <t>C Horn/D Soer</t>
  </si>
  <si>
    <t>Leslie Camp</t>
  </si>
  <si>
    <t>Roy Metzlaar</t>
  </si>
  <si>
    <t xml:space="preserve">Fred Beech/Linda Bailey </t>
  </si>
  <si>
    <t>Smith/Gallagher (Alex)</t>
  </si>
  <si>
    <t>Callighan/Leighton (Plough)</t>
  </si>
  <si>
    <r>
      <t>Players</t>
    </r>
    <r>
      <rPr>
        <sz val="10"/>
        <color indexed="8"/>
        <rFont val="Times New Roman"/>
        <family val="1"/>
      </rPr>
      <t xml:space="preserve"> </t>
    </r>
  </si>
  <si>
    <r>
      <t>Black Horse</t>
    </r>
    <r>
      <rPr>
        <sz val="10"/>
        <color indexed="8"/>
        <rFont val="Times New Roman"/>
        <family val="1"/>
      </rPr>
      <t xml:space="preserve"> </t>
    </r>
  </si>
  <si>
    <t>Harry Clinch/Peter Morrison</t>
  </si>
  <si>
    <t>Paul Englefield</t>
  </si>
  <si>
    <t xml:space="preserve">Jim Paul </t>
  </si>
  <si>
    <t>Linda Bailey</t>
  </si>
  <si>
    <t xml:space="preserve">W Bell/ C Bezani (BH) </t>
  </si>
  <si>
    <t>Terry Down (EBRBL)</t>
  </si>
  <si>
    <t>2009/1</t>
  </si>
  <si>
    <t>2002/3</t>
  </si>
  <si>
    <t>2001/2</t>
  </si>
  <si>
    <t>2000/1</t>
  </si>
  <si>
    <t>1999/0</t>
  </si>
  <si>
    <t>1998/9</t>
  </si>
  <si>
    <t>1997/8</t>
  </si>
  <si>
    <t>1996/7</t>
  </si>
  <si>
    <t>1995/6</t>
  </si>
  <si>
    <t>1994/5</t>
  </si>
  <si>
    <t>1993/4</t>
  </si>
  <si>
    <t>1992/3</t>
  </si>
  <si>
    <t>1991/2</t>
  </si>
  <si>
    <t>1990/1</t>
  </si>
  <si>
    <t>1989/0</t>
  </si>
  <si>
    <t>1988/9</t>
  </si>
  <si>
    <t>1987/8</t>
  </si>
  <si>
    <t>1986/7</t>
  </si>
  <si>
    <t>1985/6</t>
  </si>
  <si>
    <t>1984/5</t>
  </si>
  <si>
    <t>Builders A</t>
  </si>
  <si>
    <t>2014/5</t>
  </si>
  <si>
    <t>2015/6</t>
  </si>
  <si>
    <t>2016/7</t>
  </si>
  <si>
    <t>2017/8</t>
  </si>
  <si>
    <t>2018/9</t>
  </si>
  <si>
    <t>2019/0</t>
  </si>
  <si>
    <t>2020/1</t>
  </si>
  <si>
    <t>not played</t>
  </si>
  <si>
    <t>Venue
Green Monks</t>
  </si>
  <si>
    <t>Venue
Chequers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</si>
</sst>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#\ \-\ ##"/>
    <numFmt numFmtId="165" formatCode="##"/>
    <numFmt numFmtId="166" formatCode="#"/>
    <numFmt numFmtId="167" formatCode="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809]dd\ mmmm\ yyyy"/>
    <numFmt numFmtId="173" formatCode="[$-809]dd\ mmmm\ yyyy;@"/>
    <numFmt numFmtId="174" formatCode="dd\ mmmm\ "/>
    <numFmt numFmtId="175" formatCode="[$-F800]dddd\,\ mmmm\ dd\,\ yyyy"/>
  </numFmts>
  <fonts count="91">
    <font>
      <sz val="10"/>
      <name val="Lucida Sans Unicode"/>
      <family val="0"/>
    </font>
    <font>
      <b/>
      <sz val="12"/>
      <name val="Lucida Sans Unicode"/>
      <family val="2"/>
    </font>
    <font>
      <b/>
      <sz val="12"/>
      <color indexed="61"/>
      <name val="Lucida Sans Unicode"/>
      <family val="2"/>
    </font>
    <font>
      <b/>
      <sz val="10"/>
      <name val="Lucida Sans Unicode"/>
      <family val="2"/>
    </font>
    <font>
      <sz val="12"/>
      <name val="Lucida Sans Unicode"/>
      <family val="2"/>
    </font>
    <font>
      <b/>
      <sz val="10"/>
      <color indexed="61"/>
      <name val="Lucida Sans Unicode"/>
      <family val="2"/>
    </font>
    <font>
      <sz val="11"/>
      <name val="Lucida Sans Unicode"/>
      <family val="2"/>
    </font>
    <font>
      <b/>
      <sz val="11"/>
      <color indexed="18"/>
      <name val="Lucida Sans Unicode"/>
      <family val="2"/>
    </font>
    <font>
      <b/>
      <sz val="12"/>
      <color indexed="56"/>
      <name val="Lucida Sans Unicode"/>
      <family val="2"/>
    </font>
    <font>
      <b/>
      <sz val="12"/>
      <color indexed="58"/>
      <name val="Lucida Sans Unicode"/>
      <family val="2"/>
    </font>
    <font>
      <b/>
      <sz val="12"/>
      <color indexed="13"/>
      <name val="Lucida Sans Unicode"/>
      <family val="2"/>
    </font>
    <font>
      <sz val="10"/>
      <color indexed="13"/>
      <name val="Lucida Sans Unicode"/>
      <family val="2"/>
    </font>
    <font>
      <b/>
      <sz val="8"/>
      <name val="Lucida Sans Unicode"/>
      <family val="2"/>
    </font>
    <font>
      <sz val="8"/>
      <name val="Arial"/>
      <family val="2"/>
    </font>
    <font>
      <b/>
      <sz val="10"/>
      <color indexed="62"/>
      <name val="Lucida Sans Unicode"/>
      <family val="2"/>
    </font>
    <font>
      <b/>
      <sz val="10"/>
      <color indexed="16"/>
      <name val="Lucida Sans Unicode"/>
      <family val="2"/>
    </font>
    <font>
      <b/>
      <sz val="10"/>
      <color indexed="18"/>
      <name val="Lucida Sans Unicode"/>
      <family val="2"/>
    </font>
    <font>
      <sz val="10"/>
      <color indexed="18"/>
      <name val="Lucida Sans Unicode"/>
      <family val="2"/>
    </font>
    <font>
      <b/>
      <sz val="12"/>
      <color indexed="43"/>
      <name val="Lucida Sans Unicode"/>
      <family val="2"/>
    </font>
    <font>
      <u val="single"/>
      <sz val="10"/>
      <color indexed="12"/>
      <name val="Lucida Sans Unicode"/>
      <family val="2"/>
    </font>
    <font>
      <u val="single"/>
      <sz val="10"/>
      <color indexed="36"/>
      <name val="Lucida Sans Unicode"/>
      <family val="2"/>
    </font>
    <font>
      <b/>
      <sz val="10"/>
      <color indexed="8"/>
      <name val="Lucida Sans Unicode"/>
      <family val="2"/>
    </font>
    <font>
      <sz val="8"/>
      <name val="Lucida Sans Unicode"/>
      <family val="2"/>
    </font>
    <font>
      <b/>
      <sz val="12"/>
      <color indexed="18"/>
      <name val="Lucida Sans Unicode"/>
      <family val="2"/>
    </font>
    <font>
      <b/>
      <sz val="10"/>
      <color indexed="56"/>
      <name val="Lucida Sans Unicode"/>
      <family val="2"/>
    </font>
    <font>
      <b/>
      <sz val="11"/>
      <color indexed="13"/>
      <name val="Lucida Sans Unicode"/>
      <family val="2"/>
    </font>
    <font>
      <sz val="11"/>
      <color indexed="13"/>
      <name val="Lucida Sans Unicode"/>
      <family val="2"/>
    </font>
    <font>
      <sz val="12"/>
      <color indexed="10"/>
      <name val="Lucida Sans Unicode"/>
      <family val="2"/>
    </font>
    <font>
      <sz val="10"/>
      <color indexed="10"/>
      <name val="Lucida Sans Unicode"/>
      <family val="2"/>
    </font>
    <font>
      <sz val="20"/>
      <color indexed="13"/>
      <name val="Lucida Sans Unicode"/>
      <family val="2"/>
    </font>
    <font>
      <b/>
      <sz val="11"/>
      <color indexed="43"/>
      <name val="Lucida Sans Unicode"/>
      <family val="2"/>
    </font>
    <font>
      <sz val="10"/>
      <name val="Verdana"/>
      <family val="2"/>
    </font>
    <font>
      <sz val="10.5"/>
      <name val="Consolas"/>
      <family val="3"/>
    </font>
    <font>
      <b/>
      <sz val="9"/>
      <name val="Lucida Sans Unicode"/>
      <family val="2"/>
    </font>
    <font>
      <sz val="10"/>
      <color indexed="18"/>
      <name val="Arial"/>
      <family val="2"/>
    </font>
    <font>
      <b/>
      <sz val="10"/>
      <color indexed="17"/>
      <name val="Trebuchet"/>
      <family val="0"/>
    </font>
    <font>
      <b/>
      <sz val="10"/>
      <color indexed="62"/>
      <name val="Trebuchet"/>
      <family val="0"/>
    </font>
    <font>
      <b/>
      <sz val="10"/>
      <color indexed="53"/>
      <name val="Trebuchet"/>
      <family val="0"/>
    </font>
    <font>
      <b/>
      <sz val="10"/>
      <color indexed="18"/>
      <name val="Trebuchet"/>
      <family val="0"/>
    </font>
    <font>
      <b/>
      <sz val="12"/>
      <color indexed="62"/>
      <name val="Calibri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9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Times New Roman"/>
      <family val="1"/>
    </font>
    <font>
      <sz val="10"/>
      <color indexed="8"/>
      <name val="Lucida Sans Unicode"/>
      <family val="2"/>
    </font>
    <font>
      <sz val="10"/>
      <color indexed="8"/>
      <name val="Times New Roman"/>
      <family val="1"/>
    </font>
    <font>
      <sz val="8"/>
      <color indexed="10"/>
      <name val="Lucida Sans Unicod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347C17"/>
      <name val="Trebuchet"/>
      <family val="0"/>
    </font>
    <font>
      <b/>
      <sz val="10"/>
      <color rgb="FF151B8D"/>
      <name val="Trebuchet"/>
      <family val="0"/>
    </font>
    <font>
      <b/>
      <sz val="10"/>
      <color rgb="FFC35817"/>
      <name val="Trebuchet"/>
      <family val="0"/>
    </font>
    <font>
      <b/>
      <sz val="10"/>
      <color rgb="FF151B8D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Lucida Sans Unicode"/>
      <family val="2"/>
    </font>
    <font>
      <sz val="10"/>
      <color rgb="FF000000"/>
      <name val="Lucida Sans Unicode"/>
      <family val="2"/>
    </font>
    <font>
      <sz val="10"/>
      <color rgb="FF000000"/>
      <name val="Times New Roman"/>
      <family val="1"/>
    </font>
    <font>
      <sz val="8"/>
      <color rgb="FFFF0000"/>
      <name val="Lucida Sans Unicode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4" fillId="29" borderId="1" applyNumberFormat="0" applyAlignment="0" applyProtection="0"/>
    <xf numFmtId="0" fontId="75" fillId="0" borderId="6" applyNumberFormat="0" applyFill="0" applyAlignment="0" applyProtection="0"/>
    <xf numFmtId="0" fontId="76" fillId="30" borderId="0" applyNumberFormat="0" applyBorder="0" applyAlignment="0" applyProtection="0"/>
    <xf numFmtId="0" fontId="0" fillId="31" borderId="7" applyNumberFormat="0" applyFont="0" applyAlignment="0" applyProtection="0"/>
    <xf numFmtId="0" fontId="77" fillId="26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" fontId="1" fillId="0" borderId="10" xfId="0" applyNumberFormat="1" applyFont="1" applyFill="1" applyBorder="1" applyAlignment="1" applyProtection="1">
      <alignment horizontal="center"/>
      <protection/>
    </xf>
    <xf numFmtId="1" fontId="1" fillId="32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1" fontId="1" fillId="0" borderId="12" xfId="0" applyNumberFormat="1" applyFont="1" applyFill="1" applyBorder="1" applyAlignment="1" applyProtection="1">
      <alignment horizontal="center"/>
      <protection locked="0"/>
    </xf>
    <xf numFmtId="1" fontId="1" fillId="32" borderId="13" xfId="0" applyNumberFormat="1" applyFont="1" applyFill="1" applyBorder="1" applyAlignment="1" applyProtection="1">
      <alignment horizontal="center"/>
      <protection/>
    </xf>
    <xf numFmtId="1" fontId="1" fillId="32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0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3" fillId="0" borderId="0" xfId="0" applyFont="1" applyAlignment="1">
      <alignment wrapText="1"/>
    </xf>
    <xf numFmtId="0" fontId="3" fillId="0" borderId="0" xfId="0" applyFont="1" applyAlignment="1">
      <alignment/>
    </xf>
    <xf numFmtId="0" fontId="1" fillId="35" borderId="16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4" fillId="35" borderId="17" xfId="0" applyFont="1" applyFill="1" applyBorder="1" applyAlignment="1">
      <alignment horizontal="left"/>
    </xf>
    <xf numFmtId="0" fontId="14" fillId="35" borderId="16" xfId="0" applyFont="1" applyFill="1" applyBorder="1" applyAlignment="1">
      <alignment horizontal="left"/>
    </xf>
    <xf numFmtId="1" fontId="1" fillId="32" borderId="15" xfId="0" applyNumberFormat="1" applyFont="1" applyFill="1" applyBorder="1" applyAlignment="1" applyProtection="1">
      <alignment horizontal="center"/>
      <protection/>
    </xf>
    <xf numFmtId="1" fontId="1" fillId="0" borderId="18" xfId="0" applyNumberFormat="1" applyFont="1" applyFill="1" applyBorder="1" applyAlignment="1" applyProtection="1">
      <alignment horizontal="center"/>
      <protection locked="0"/>
    </xf>
    <xf numFmtId="1" fontId="1" fillId="0" borderId="19" xfId="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/>
    </xf>
    <xf numFmtId="1" fontId="1" fillId="32" borderId="14" xfId="0" applyNumberFormat="1" applyFont="1" applyFill="1" applyBorder="1" applyAlignment="1" applyProtection="1">
      <alignment horizontal="center"/>
      <protection locked="0"/>
    </xf>
    <xf numFmtId="1" fontId="1" fillId="32" borderId="20" xfId="0" applyNumberFormat="1" applyFont="1" applyFill="1" applyBorder="1" applyAlignment="1" applyProtection="1">
      <alignment horizontal="center"/>
      <protection/>
    </xf>
    <xf numFmtId="1" fontId="1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1" fontId="1" fillId="32" borderId="14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ill="1" applyBorder="1" applyAlignment="1">
      <alignment/>
    </xf>
    <xf numFmtId="0" fontId="3" fillId="0" borderId="22" xfId="0" applyFont="1" applyBorder="1" applyAlignment="1">
      <alignment horizontal="center"/>
    </xf>
    <xf numFmtId="166" fontId="0" fillId="0" borderId="22" xfId="0" applyNumberFormat="1" applyFont="1" applyBorder="1" applyAlignment="1">
      <alignment/>
    </xf>
    <xf numFmtId="1" fontId="0" fillId="0" borderId="22" xfId="0" applyNumberFormat="1" applyFont="1" applyBorder="1" applyAlignment="1">
      <alignment/>
    </xf>
    <xf numFmtId="0" fontId="15" fillId="35" borderId="12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33" borderId="23" xfId="0" applyFont="1" applyFill="1" applyBorder="1" applyAlignment="1">
      <alignment/>
    </xf>
    <xf numFmtId="0" fontId="17" fillId="35" borderId="23" xfId="0" applyFont="1" applyFill="1" applyBorder="1" applyAlignment="1">
      <alignment/>
    </xf>
    <xf numFmtId="0" fontId="0" fillId="33" borderId="23" xfId="0" applyFill="1" applyBorder="1" applyAlignment="1">
      <alignment/>
    </xf>
    <xf numFmtId="0" fontId="3" fillId="34" borderId="20" xfId="0" applyFont="1" applyFill="1" applyBorder="1" applyAlignment="1">
      <alignment/>
    </xf>
    <xf numFmtId="1" fontId="1" fillId="0" borderId="24" xfId="0" applyNumberFormat="1" applyFont="1" applyFill="1" applyBorder="1" applyAlignment="1" applyProtection="1">
      <alignment horizontal="center"/>
      <protection/>
    </xf>
    <xf numFmtId="0" fontId="1" fillId="0" borderId="24" xfId="0" applyFont="1" applyBorder="1" applyAlignment="1">
      <alignment horizontal="center"/>
    </xf>
    <xf numFmtId="0" fontId="21" fillId="0" borderId="0" xfId="0" applyFont="1" applyAlignment="1">
      <alignment/>
    </xf>
    <xf numFmtId="0" fontId="1" fillId="36" borderId="25" xfId="0" applyFont="1" applyFill="1" applyBorder="1" applyAlignment="1">
      <alignment horizontal="center"/>
    </xf>
    <xf numFmtId="0" fontId="1" fillId="36" borderId="26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" fillId="36" borderId="27" xfId="0" applyFont="1" applyFill="1" applyBorder="1" applyAlignment="1">
      <alignment horizontal="center"/>
    </xf>
    <xf numFmtId="0" fontId="1" fillId="36" borderId="28" xfId="0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  <xf numFmtId="0" fontId="1" fillId="36" borderId="25" xfId="0" applyFont="1" applyFill="1" applyBorder="1" applyAlignment="1" quotePrefix="1">
      <alignment horizontal="center"/>
    </xf>
    <xf numFmtId="0" fontId="1" fillId="36" borderId="23" xfId="0" applyFont="1" applyFill="1" applyBorder="1" applyAlignment="1" quotePrefix="1">
      <alignment horizontal="center"/>
    </xf>
    <xf numFmtId="0" fontId="0" fillId="0" borderId="0" xfId="0" applyAlignment="1">
      <alignment horizontal="left"/>
    </xf>
    <xf numFmtId="0" fontId="23" fillId="0" borderId="0" xfId="0" applyFont="1" applyAlignment="1">
      <alignment/>
    </xf>
    <xf numFmtId="0" fontId="0" fillId="0" borderId="22" xfId="0" applyBorder="1" applyAlignment="1">
      <alignment horizontal="left"/>
    </xf>
    <xf numFmtId="14" fontId="3" fillId="0" borderId="22" xfId="0" applyNumberFormat="1" applyFont="1" applyBorder="1" applyAlignment="1">
      <alignment horizontal="left"/>
    </xf>
    <xf numFmtId="0" fontId="3" fillId="0" borderId="22" xfId="0" applyFont="1" applyBorder="1" applyAlignment="1">
      <alignment/>
    </xf>
    <xf numFmtId="0" fontId="7" fillId="4" borderId="29" xfId="0" applyFont="1" applyFill="1" applyBorder="1" applyAlignment="1">
      <alignment horizontal="left" vertical="top"/>
    </xf>
    <xf numFmtId="0" fontId="6" fillId="4" borderId="30" xfId="0" applyFont="1" applyFill="1" applyBorder="1" applyAlignment="1">
      <alignment horizontal="left" vertical="top"/>
    </xf>
    <xf numFmtId="0" fontId="24" fillId="4" borderId="22" xfId="0" applyFont="1" applyFill="1" applyBorder="1" applyAlignment="1">
      <alignment/>
    </xf>
    <xf numFmtId="0" fontId="3" fillId="0" borderId="22" xfId="0" applyFont="1" applyBorder="1" applyAlignment="1">
      <alignment horizontal="right"/>
    </xf>
    <xf numFmtId="0" fontId="3" fillId="0" borderId="22" xfId="0" applyFont="1" applyBorder="1" applyAlignment="1" quotePrefix="1">
      <alignment/>
    </xf>
    <xf numFmtId="0" fontId="14" fillId="5" borderId="17" xfId="0" applyFont="1" applyFill="1" applyBorder="1" applyAlignment="1">
      <alignment horizontal="left"/>
    </xf>
    <xf numFmtId="0" fontId="14" fillId="5" borderId="16" xfId="0" applyFont="1" applyFill="1" applyBorder="1" applyAlignment="1">
      <alignment horizontal="left"/>
    </xf>
    <xf numFmtId="0" fontId="17" fillId="5" borderId="23" xfId="0" applyFont="1" applyFill="1" applyBorder="1" applyAlignment="1">
      <alignment/>
    </xf>
    <xf numFmtId="15" fontId="27" fillId="0" borderId="0" xfId="0" applyNumberFormat="1" applyFont="1" applyAlignment="1">
      <alignment/>
    </xf>
    <xf numFmtId="0" fontId="28" fillId="0" borderId="0" xfId="0" applyFont="1" applyAlignment="1">
      <alignment/>
    </xf>
    <xf numFmtId="0" fontId="34" fillId="0" borderId="0" xfId="0" applyFont="1" applyAlignment="1">
      <alignment horizontal="left" indent="3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" fillId="0" borderId="22" xfId="0" applyFont="1" applyBorder="1" applyAlignment="1" quotePrefix="1">
      <alignment horizontal="right"/>
    </xf>
    <xf numFmtId="0" fontId="31" fillId="0" borderId="0" xfId="0" applyFont="1" applyAlignment="1">
      <alignment/>
    </xf>
    <xf numFmtId="0" fontId="22" fillId="0" borderId="0" xfId="0" applyFont="1" applyBorder="1" applyAlignment="1">
      <alignment/>
    </xf>
    <xf numFmtId="0" fontId="32" fillId="0" borderId="0" xfId="0" applyFont="1" applyAlignment="1">
      <alignment/>
    </xf>
    <xf numFmtId="0" fontId="33" fillId="34" borderId="20" xfId="0" applyFont="1" applyFill="1" applyBorder="1" applyAlignment="1">
      <alignment horizontal="left"/>
    </xf>
    <xf numFmtId="0" fontId="33" fillId="34" borderId="14" xfId="0" applyFont="1" applyFill="1" applyBorder="1" applyAlignment="1">
      <alignment horizontal="left"/>
    </xf>
    <xf numFmtId="0" fontId="33" fillId="34" borderId="15" xfId="0" applyFont="1" applyFill="1" applyBorder="1" applyAlignment="1">
      <alignment horizontal="left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40" fillId="37" borderId="23" xfId="0" applyFont="1" applyFill="1" applyBorder="1" applyAlignment="1">
      <alignment vertical="center" wrapText="1"/>
    </xf>
    <xf numFmtId="0" fontId="40" fillId="37" borderId="11" xfId="0" applyFont="1" applyFill="1" applyBorder="1" applyAlignment="1">
      <alignment vertical="center" wrapText="1"/>
    </xf>
    <xf numFmtId="0" fontId="40" fillId="37" borderId="31" xfId="0" applyFont="1" applyFill="1" applyBorder="1" applyAlignment="1">
      <alignment vertical="center" wrapText="1"/>
    </xf>
    <xf numFmtId="0" fontId="83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3" fillId="0" borderId="22" xfId="0" applyFont="1" applyBorder="1" applyAlignment="1">
      <alignment horizontal="left"/>
    </xf>
    <xf numFmtId="14" fontId="3" fillId="38" borderId="22" xfId="0" applyNumberFormat="1" applyFont="1" applyFill="1" applyBorder="1" applyAlignment="1">
      <alignment horizontal="right"/>
    </xf>
    <xf numFmtId="0" fontId="81" fillId="0" borderId="0" xfId="0" applyFont="1" applyAlignment="1">
      <alignment vertical="center"/>
    </xf>
    <xf numFmtId="14" fontId="3" fillId="38" borderId="22" xfId="0" applyNumberFormat="1" applyFont="1" applyFill="1" applyBorder="1" applyAlignment="1">
      <alignment/>
    </xf>
    <xf numFmtId="0" fontId="81" fillId="0" borderId="0" xfId="0" applyFont="1" applyAlignment="1">
      <alignment vertic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4" fillId="35" borderId="32" xfId="0" applyFont="1" applyFill="1" applyBorder="1" applyAlignment="1">
      <alignment horizontal="left"/>
    </xf>
    <xf numFmtId="0" fontId="14" fillId="35" borderId="31" xfId="0" applyFont="1" applyFill="1" applyBorder="1" applyAlignment="1">
      <alignment horizontal="left"/>
    </xf>
    <xf numFmtId="16" fontId="1" fillId="34" borderId="32" xfId="0" applyNumberFormat="1" applyFont="1" applyFill="1" applyBorder="1" applyAlignment="1" quotePrefix="1">
      <alignment/>
    </xf>
    <xf numFmtId="16" fontId="1" fillId="34" borderId="17" xfId="0" applyNumberFormat="1" applyFont="1" applyFill="1" applyBorder="1" applyAlignment="1" quotePrefix="1">
      <alignment/>
    </xf>
    <xf numFmtId="16" fontId="1" fillId="34" borderId="31" xfId="0" applyNumberFormat="1" applyFont="1" applyFill="1" applyBorder="1" applyAlignment="1" quotePrefix="1">
      <alignment/>
    </xf>
    <xf numFmtId="0" fontId="4" fillId="2" borderId="13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6" fillId="35" borderId="13" xfId="0" applyFont="1" applyFill="1" applyBorder="1" applyAlignment="1">
      <alignment horizontal="center"/>
    </xf>
    <xf numFmtId="0" fontId="16" fillId="35" borderId="3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left" vertical="top"/>
    </xf>
    <xf numFmtId="0" fontId="1" fillId="33" borderId="16" xfId="0" applyFont="1" applyFill="1" applyBorder="1" applyAlignment="1">
      <alignment horizontal="left" vertical="top"/>
    </xf>
    <xf numFmtId="0" fontId="1" fillId="33" borderId="11" xfId="0" applyFont="1" applyFill="1" applyBorder="1" applyAlignment="1">
      <alignment horizontal="left" vertical="top"/>
    </xf>
    <xf numFmtId="0" fontId="16" fillId="35" borderId="11" xfId="0" applyFont="1" applyFill="1" applyBorder="1" applyAlignment="1">
      <alignment horizontal="center"/>
    </xf>
    <xf numFmtId="0" fontId="16" fillId="35" borderId="34" xfId="0" applyFont="1" applyFill="1" applyBorder="1" applyAlignment="1">
      <alignment horizontal="center"/>
    </xf>
    <xf numFmtId="0" fontId="25" fillId="39" borderId="20" xfId="0" applyFont="1" applyFill="1" applyBorder="1" applyAlignment="1">
      <alignment vertical="top" wrapText="1"/>
    </xf>
    <xf numFmtId="0" fontId="25" fillId="39" borderId="15" xfId="0" applyFont="1" applyFill="1" applyBorder="1" applyAlignment="1">
      <alignment vertical="top" wrapText="1"/>
    </xf>
    <xf numFmtId="0" fontId="25" fillId="39" borderId="32" xfId="0" applyFont="1" applyFill="1" applyBorder="1" applyAlignment="1">
      <alignment vertical="top" wrapText="1"/>
    </xf>
    <xf numFmtId="0" fontId="25" fillId="39" borderId="31" xfId="0" applyFont="1" applyFill="1" applyBorder="1" applyAlignment="1">
      <alignment vertical="top" wrapText="1"/>
    </xf>
    <xf numFmtId="0" fontId="10" fillId="39" borderId="20" xfId="0" applyFont="1" applyFill="1" applyBorder="1" applyAlignment="1">
      <alignment horizontal="left" vertical="top" wrapText="1"/>
    </xf>
    <xf numFmtId="0" fontId="10" fillId="39" borderId="15" xfId="0" applyFont="1" applyFill="1" applyBorder="1" applyAlignment="1">
      <alignment horizontal="left" vertical="top" wrapText="1"/>
    </xf>
    <xf numFmtId="0" fontId="10" fillId="39" borderId="32" xfId="0" applyFont="1" applyFill="1" applyBorder="1" applyAlignment="1">
      <alignment horizontal="left" vertical="top" wrapText="1"/>
    </xf>
    <xf numFmtId="0" fontId="10" fillId="39" borderId="31" xfId="0" applyFont="1" applyFill="1" applyBorder="1" applyAlignment="1">
      <alignment horizontal="left" vertical="top" wrapText="1"/>
    </xf>
    <xf numFmtId="0" fontId="5" fillId="33" borderId="28" xfId="0" applyFont="1" applyFill="1" applyBorder="1" applyAlignment="1">
      <alignment horizontal="left" vertical="center" textRotation="255" wrapText="1"/>
    </xf>
    <xf numFmtId="0" fontId="5" fillId="33" borderId="35" xfId="0" applyFont="1" applyFill="1" applyBorder="1" applyAlignment="1">
      <alignment horizontal="left" vertical="center" textRotation="255" wrapText="1"/>
    </xf>
    <xf numFmtId="0" fontId="5" fillId="33" borderId="27" xfId="0" applyFont="1" applyFill="1" applyBorder="1" applyAlignment="1">
      <alignment horizontal="left" vertical="center" textRotation="255" wrapText="1"/>
    </xf>
    <xf numFmtId="0" fontId="2" fillId="33" borderId="2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40" borderId="23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 horizontal="center"/>
    </xf>
    <xf numFmtId="0" fontId="11" fillId="39" borderId="15" xfId="0" applyFont="1" applyFill="1" applyBorder="1" applyAlignment="1">
      <alignment vertical="top" wrapText="1"/>
    </xf>
    <xf numFmtId="0" fontId="11" fillId="39" borderId="32" xfId="0" applyFont="1" applyFill="1" applyBorder="1" applyAlignment="1">
      <alignment vertical="top" wrapText="1"/>
    </xf>
    <xf numFmtId="0" fontId="11" fillId="39" borderId="31" xfId="0" applyFont="1" applyFill="1" applyBorder="1" applyAlignment="1">
      <alignment vertical="top" wrapText="1"/>
    </xf>
    <xf numFmtId="0" fontId="3" fillId="0" borderId="35" xfId="0" applyFont="1" applyBorder="1" applyAlignment="1">
      <alignment horizontal="left" vertical="center" textRotation="255" wrapText="1"/>
    </xf>
    <xf numFmtId="0" fontId="3" fillId="0" borderId="27" xfId="0" applyFont="1" applyBorder="1" applyAlignment="1">
      <alignment horizontal="left" vertical="center" textRotation="255" wrapText="1"/>
    </xf>
    <xf numFmtId="0" fontId="14" fillId="35" borderId="36" xfId="0" applyFont="1" applyFill="1" applyBorder="1" applyAlignment="1">
      <alignment horizontal="left"/>
    </xf>
    <xf numFmtId="0" fontId="0" fillId="0" borderId="37" xfId="0" applyFont="1" applyBorder="1" applyAlignment="1">
      <alignment/>
    </xf>
    <xf numFmtId="0" fontId="14" fillId="35" borderId="38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40" borderId="23" xfId="0" applyFill="1" applyBorder="1" applyAlignment="1">
      <alignment horizontal="center"/>
    </xf>
    <xf numFmtId="0" fontId="16" fillId="35" borderId="16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16" fillId="35" borderId="39" xfId="0" applyFont="1" applyFill="1" applyBorder="1" applyAlignment="1">
      <alignment horizontal="center"/>
    </xf>
    <xf numFmtId="0" fontId="17" fillId="0" borderId="40" xfId="0" applyFont="1" applyBorder="1" applyAlignment="1">
      <alignment/>
    </xf>
    <xf numFmtId="0" fontId="16" fillId="35" borderId="41" xfId="0" applyFont="1" applyFill="1" applyBorder="1" applyAlignment="1">
      <alignment horizontal="center"/>
    </xf>
    <xf numFmtId="0" fontId="17" fillId="0" borderId="34" xfId="0" applyFont="1" applyBorder="1" applyAlignment="1">
      <alignment/>
    </xf>
    <xf numFmtId="0" fontId="17" fillId="0" borderId="39" xfId="0" applyFont="1" applyBorder="1" applyAlignment="1">
      <alignment/>
    </xf>
    <xf numFmtId="0" fontId="16" fillId="35" borderId="42" xfId="0" applyFont="1" applyFill="1" applyBorder="1" applyAlignment="1">
      <alignment horizontal="center"/>
    </xf>
    <xf numFmtId="0" fontId="14" fillId="5" borderId="36" xfId="0" applyFont="1" applyFill="1" applyBorder="1" applyAlignment="1">
      <alignment horizontal="left"/>
    </xf>
    <xf numFmtId="0" fontId="0" fillId="5" borderId="37" xfId="0" applyFont="1" applyFill="1" applyBorder="1" applyAlignment="1">
      <alignment/>
    </xf>
    <xf numFmtId="174" fontId="33" fillId="34" borderId="32" xfId="0" applyNumberFormat="1" applyFont="1" applyFill="1" applyBorder="1" applyAlignment="1" quotePrefix="1">
      <alignment horizontal="center"/>
    </xf>
    <xf numFmtId="174" fontId="42" fillId="0" borderId="17" xfId="0" applyNumberFormat="1" applyFont="1" applyBorder="1" applyAlignment="1">
      <alignment horizontal="center"/>
    </xf>
    <xf numFmtId="174" fontId="42" fillId="0" borderId="31" xfId="0" applyNumberFormat="1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16" fillId="5" borderId="42" xfId="0" applyFont="1" applyFill="1" applyBorder="1" applyAlignment="1">
      <alignment horizontal="center"/>
    </xf>
    <xf numFmtId="0" fontId="17" fillId="5" borderId="39" xfId="0" applyFont="1" applyFill="1" applyBorder="1" applyAlignment="1">
      <alignment/>
    </xf>
    <xf numFmtId="0" fontId="16" fillId="5" borderId="13" xfId="0" applyFont="1" applyFill="1" applyBorder="1" applyAlignment="1">
      <alignment horizontal="center"/>
    </xf>
    <xf numFmtId="0" fontId="0" fillId="5" borderId="11" xfId="0" applyFont="1" applyFill="1" applyBorder="1" applyAlignment="1">
      <alignment/>
    </xf>
    <xf numFmtId="0" fontId="16" fillId="5" borderId="39" xfId="0" applyFont="1" applyFill="1" applyBorder="1" applyAlignment="1">
      <alignment horizontal="center"/>
    </xf>
    <xf numFmtId="0" fontId="17" fillId="5" borderId="40" xfId="0" applyFont="1" applyFill="1" applyBorder="1" applyAlignment="1">
      <alignment/>
    </xf>
    <xf numFmtId="0" fontId="16" fillId="5" borderId="41" xfId="0" applyFont="1" applyFill="1" applyBorder="1" applyAlignment="1">
      <alignment horizontal="center"/>
    </xf>
    <xf numFmtId="0" fontId="17" fillId="5" borderId="34" xfId="0" applyFont="1" applyFill="1" applyBorder="1" applyAlignment="1">
      <alignment/>
    </xf>
    <xf numFmtId="0" fontId="26" fillId="39" borderId="15" xfId="0" applyFont="1" applyFill="1" applyBorder="1" applyAlignment="1">
      <alignment vertical="top" wrapText="1"/>
    </xf>
    <xf numFmtId="0" fontId="26" fillId="39" borderId="32" xfId="0" applyFont="1" applyFill="1" applyBorder="1" applyAlignment="1">
      <alignment vertical="top" wrapText="1"/>
    </xf>
    <xf numFmtId="0" fontId="26" fillId="39" borderId="31" xfId="0" applyFont="1" applyFill="1" applyBorder="1" applyAlignment="1">
      <alignment vertical="top" wrapText="1"/>
    </xf>
    <xf numFmtId="0" fontId="14" fillId="5" borderId="38" xfId="0" applyFont="1" applyFill="1" applyBorder="1" applyAlignment="1">
      <alignment horizontal="left"/>
    </xf>
    <xf numFmtId="0" fontId="16" fillId="5" borderId="16" xfId="0" applyFont="1" applyFill="1" applyBorder="1" applyAlignment="1">
      <alignment horizontal="center"/>
    </xf>
    <xf numFmtId="174" fontId="3" fillId="34" borderId="32" xfId="0" applyNumberFormat="1" applyFont="1" applyFill="1" applyBorder="1" applyAlignment="1" quotePrefix="1">
      <alignment horizontal="right"/>
    </xf>
    <xf numFmtId="174" fontId="0" fillId="0" borderId="17" xfId="0" applyNumberFormat="1" applyFont="1" applyBorder="1" applyAlignment="1">
      <alignment horizontal="right"/>
    </xf>
    <xf numFmtId="174" fontId="0" fillId="0" borderId="31" xfId="0" applyNumberFormat="1" applyFont="1" applyBorder="1" applyAlignment="1">
      <alignment horizontal="right"/>
    </xf>
    <xf numFmtId="0" fontId="1" fillId="36" borderId="28" xfId="0" applyFont="1" applyFill="1" applyBorder="1" applyAlignment="1">
      <alignment horizontal="center"/>
    </xf>
    <xf numFmtId="0" fontId="1" fillId="36" borderId="27" xfId="0" applyFont="1" applyFill="1" applyBorder="1" applyAlignment="1">
      <alignment horizontal="center"/>
    </xf>
    <xf numFmtId="0" fontId="1" fillId="36" borderId="35" xfId="0" applyFont="1" applyFill="1" applyBorder="1" applyAlignment="1">
      <alignment horizontal="center"/>
    </xf>
    <xf numFmtId="0" fontId="9" fillId="41" borderId="43" xfId="0" applyFont="1" applyFill="1" applyBorder="1" applyAlignment="1">
      <alignment/>
    </xf>
    <xf numFmtId="0" fontId="9" fillId="41" borderId="44" xfId="0" applyFont="1" applyFill="1" applyBorder="1" applyAlignment="1">
      <alignment/>
    </xf>
    <xf numFmtId="0" fontId="9" fillId="41" borderId="45" xfId="0" applyFont="1" applyFill="1" applyBorder="1" applyAlignment="1">
      <alignment/>
    </xf>
    <xf numFmtId="0" fontId="9" fillId="41" borderId="46" xfId="0" applyFont="1" applyFill="1" applyBorder="1" applyAlignment="1">
      <alignment/>
    </xf>
    <xf numFmtId="0" fontId="9" fillId="41" borderId="47" xfId="0" applyFont="1" applyFill="1" applyBorder="1" applyAlignment="1">
      <alignment/>
    </xf>
    <xf numFmtId="0" fontId="9" fillId="41" borderId="43" xfId="0" applyFont="1" applyFill="1" applyBorder="1" applyAlignment="1">
      <alignment/>
    </xf>
    <xf numFmtId="0" fontId="9" fillId="41" borderId="44" xfId="0" applyFont="1" applyFill="1" applyBorder="1" applyAlignment="1">
      <alignment/>
    </xf>
    <xf numFmtId="0" fontId="29" fillId="39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8" fillId="39" borderId="0" xfId="0" applyFont="1" applyFill="1" applyAlignment="1">
      <alignment horizontal="center" vertical="top" wrapText="1"/>
    </xf>
    <xf numFmtId="0" fontId="30" fillId="39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" fillId="36" borderId="48" xfId="0" applyFont="1" applyFill="1" applyBorder="1" applyAlignment="1">
      <alignment horizontal="center"/>
    </xf>
    <xf numFmtId="0" fontId="1" fillId="36" borderId="49" xfId="0" applyFont="1" applyFill="1" applyBorder="1" applyAlignment="1">
      <alignment horizontal="center"/>
    </xf>
    <xf numFmtId="0" fontId="9" fillId="41" borderId="43" xfId="0" applyFont="1" applyFill="1" applyBorder="1" applyAlignment="1">
      <alignment horizontal="left"/>
    </xf>
    <xf numFmtId="0" fontId="9" fillId="41" borderId="44" xfId="0" applyFont="1" applyFill="1" applyBorder="1" applyAlignment="1">
      <alignment horizontal="left"/>
    </xf>
    <xf numFmtId="0" fontId="81" fillId="0" borderId="0" xfId="0" applyFont="1" applyAlignment="1">
      <alignment vertical="center"/>
    </xf>
    <xf numFmtId="0" fontId="8" fillId="0" borderId="0" xfId="0" applyFont="1" applyAlignment="1">
      <alignment vertical="top" wrapText="1"/>
    </xf>
    <xf numFmtId="0" fontId="23" fillId="4" borderId="22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left" vertical="top"/>
    </xf>
    <xf numFmtId="0" fontId="6" fillId="4" borderId="30" xfId="0" applyFont="1" applyFill="1" applyBorder="1" applyAlignment="1">
      <alignment horizontal="left" vertical="top"/>
    </xf>
    <xf numFmtId="0" fontId="7" fillId="4" borderId="29" xfId="0" applyFont="1" applyFill="1" applyBorder="1" applyAlignment="1">
      <alignment vertical="top"/>
    </xf>
    <xf numFmtId="0" fontId="6" fillId="4" borderId="30" xfId="0" applyFont="1" applyFill="1" applyBorder="1" applyAlignment="1">
      <alignment vertical="top"/>
    </xf>
    <xf numFmtId="0" fontId="7" fillId="4" borderId="29" xfId="0" applyFont="1" applyFill="1" applyBorder="1" applyAlignment="1">
      <alignment vertical="top" wrapText="1"/>
    </xf>
    <xf numFmtId="0" fontId="6" fillId="4" borderId="30" xfId="0" applyFont="1" applyFill="1" applyBorder="1" applyAlignment="1">
      <alignment vertical="top" wrapText="1"/>
    </xf>
    <xf numFmtId="14" fontId="3" fillId="38" borderId="29" xfId="0" applyNumberFormat="1" applyFont="1" applyFill="1" applyBorder="1" applyAlignment="1">
      <alignment horizontal="right" vertical="center"/>
    </xf>
    <xf numFmtId="14" fontId="3" fillId="38" borderId="50" xfId="0" applyNumberFormat="1" applyFont="1" applyFill="1" applyBorder="1" applyAlignment="1">
      <alignment horizontal="right" vertical="center"/>
    </xf>
    <xf numFmtId="14" fontId="3" fillId="38" borderId="30" xfId="0" applyNumberFormat="1" applyFont="1" applyFill="1" applyBorder="1" applyAlignment="1">
      <alignment horizontal="right" vertical="center"/>
    </xf>
    <xf numFmtId="0" fontId="85" fillId="0" borderId="22" xfId="0" applyFont="1" applyBorder="1" applyAlignment="1">
      <alignment/>
    </xf>
    <xf numFmtId="0" fontId="85" fillId="0" borderId="22" xfId="0" applyFont="1" applyFill="1" applyBorder="1" applyAlignment="1">
      <alignment/>
    </xf>
    <xf numFmtId="0" fontId="86" fillId="13" borderId="22" xfId="0" applyFont="1" applyFill="1" applyBorder="1" applyAlignment="1">
      <alignment/>
    </xf>
    <xf numFmtId="0" fontId="0" fillId="13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42" borderId="22" xfId="0" applyFill="1" applyBorder="1" applyAlignment="1">
      <alignment/>
    </xf>
    <xf numFmtId="0" fontId="85" fillId="42" borderId="22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87" fillId="41" borderId="22" xfId="0" applyFont="1" applyFill="1" applyBorder="1" applyAlignment="1">
      <alignment horizontal="left" vertical="center" wrapText="1"/>
    </xf>
    <xf numFmtId="0" fontId="87" fillId="43" borderId="22" xfId="0" applyFont="1" applyFill="1" applyBorder="1" applyAlignment="1">
      <alignment vertical="center" wrapText="1"/>
    </xf>
    <xf numFmtId="0" fontId="88" fillId="43" borderId="22" xfId="0" applyFont="1" applyFill="1" applyBorder="1" applyAlignment="1">
      <alignment vertical="center" wrapText="1"/>
    </xf>
    <xf numFmtId="0" fontId="89" fillId="43" borderId="22" xfId="0" applyFont="1" applyFill="1" applyBorder="1" applyAlignment="1">
      <alignment vertical="center" wrapText="1"/>
    </xf>
    <xf numFmtId="0" fontId="0" fillId="43" borderId="22" xfId="0" applyFont="1" applyFill="1" applyBorder="1" applyAlignment="1">
      <alignment/>
    </xf>
    <xf numFmtId="0" fontId="0" fillId="43" borderId="22" xfId="0" applyFont="1" applyFill="1" applyBorder="1" applyAlignment="1">
      <alignment vertical="center" wrapText="1"/>
    </xf>
    <xf numFmtId="0" fontId="90" fillId="43" borderId="22" xfId="0" applyFont="1" applyFill="1" applyBorder="1" applyAlignment="1">
      <alignment vertical="center" wrapText="1"/>
    </xf>
    <xf numFmtId="0" fontId="87" fillId="41" borderId="22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171450</xdr:colOff>
      <xdr:row>10</xdr:row>
      <xdr:rowOff>19050</xdr:rowOff>
    </xdr:from>
    <xdr:to>
      <xdr:col>12</xdr:col>
      <xdr:colOff>257175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2495550"/>
          <a:ext cx="1200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200025</xdr:colOff>
      <xdr:row>10</xdr:row>
      <xdr:rowOff>95250</xdr:rowOff>
    </xdr:from>
    <xdr:to>
      <xdr:col>12</xdr:col>
      <xdr:colOff>285750</xdr:colOff>
      <xdr:row>12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571750"/>
          <a:ext cx="1200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10</xdr:row>
      <xdr:rowOff>66675</xdr:rowOff>
    </xdr:from>
    <xdr:to>
      <xdr:col>12</xdr:col>
      <xdr:colOff>247650</xdr:colOff>
      <xdr:row>12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2543175"/>
          <a:ext cx="1200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171450</xdr:colOff>
      <xdr:row>10</xdr:row>
      <xdr:rowOff>19050</xdr:rowOff>
    </xdr:from>
    <xdr:to>
      <xdr:col>12</xdr:col>
      <xdr:colOff>257175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2495550"/>
          <a:ext cx="1200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</xdr:colOff>
      <xdr:row>15</xdr:row>
      <xdr:rowOff>19050</xdr:rowOff>
    </xdr:from>
    <xdr:to>
      <xdr:col>8</xdr:col>
      <xdr:colOff>114300</xdr:colOff>
      <xdr:row>18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743200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15</xdr:row>
      <xdr:rowOff>19050</xdr:rowOff>
    </xdr:from>
    <xdr:to>
      <xdr:col>4</xdr:col>
      <xdr:colOff>152400</xdr:colOff>
      <xdr:row>18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2743200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0</xdr:row>
      <xdr:rowOff>76200</xdr:rowOff>
    </xdr:from>
    <xdr:to>
      <xdr:col>10</xdr:col>
      <xdr:colOff>657225</xdr:colOff>
      <xdr:row>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76200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D53"/>
  <sheetViews>
    <sheetView zoomScalePageLayoutView="0" workbookViewId="0" topLeftCell="A1">
      <selection activeCell="CN17" sqref="CN17"/>
    </sheetView>
  </sheetViews>
  <sheetFormatPr defaultColWidth="9.00390625" defaultRowHeight="12.75"/>
  <cols>
    <col min="1" max="1" width="3.00390625" style="0" customWidth="1"/>
    <col min="2" max="2" width="12.625" style="0" customWidth="1"/>
    <col min="3" max="18" width="4.875" style="0" customWidth="1"/>
    <col min="19" max="19" width="5.75390625" style="48" customWidth="1"/>
    <col min="20" max="20" width="5.75390625" style="48" hidden="1" customWidth="1"/>
    <col min="21" max="21" width="6.625" style="48" hidden="1" customWidth="1"/>
    <col min="22" max="24" width="9.00390625" style="0" hidden="1" customWidth="1"/>
    <col min="25" max="25" width="10.00390625" style="0" hidden="1" customWidth="1"/>
    <col min="26" max="66" width="9.00390625" style="0" hidden="1" customWidth="1"/>
    <col min="67" max="68" width="9.00390625" style="9" hidden="1" customWidth="1"/>
    <col min="69" max="87" width="9.00390625" style="0" hidden="1" customWidth="1"/>
    <col min="88" max="88" width="0" style="0" hidden="1" customWidth="1"/>
    <col min="89" max="89" width="6.625" style="0" customWidth="1"/>
  </cols>
  <sheetData>
    <row r="1" spans="1:89" ht="19.5" customHeight="1">
      <c r="A1" s="141" t="s">
        <v>53</v>
      </c>
      <c r="B1" s="142"/>
      <c r="C1" s="148" t="s">
        <v>7</v>
      </c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50"/>
      <c r="S1" s="45"/>
      <c r="T1" s="45"/>
      <c r="U1" s="45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10"/>
      <c r="BP1" s="10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</row>
    <row r="2" spans="1:86" s="5" customFormat="1" ht="19.5" customHeight="1" thickBot="1">
      <c r="A2" s="143"/>
      <c r="B2" s="144"/>
      <c r="C2" s="123" t="str">
        <f>+B3</f>
        <v>Railway Bell</v>
      </c>
      <c r="D2" s="124"/>
      <c r="E2" s="123" t="str">
        <f>+B4</f>
        <v>BCC</v>
      </c>
      <c r="F2" s="124"/>
      <c r="G2" s="123" t="str">
        <f>+B5</f>
        <v>Black Horse</v>
      </c>
      <c r="H2" s="124"/>
      <c r="I2" s="123" t="str">
        <f>+B6</f>
        <v>BSCA</v>
      </c>
      <c r="J2" s="124"/>
      <c r="K2" s="123" t="str">
        <f>+B7</f>
        <v>Mitre</v>
      </c>
      <c r="L2" s="124"/>
      <c r="M2" s="123" t="str">
        <f>+B8</f>
        <v>Players</v>
      </c>
      <c r="N2" s="124"/>
      <c r="O2" s="123" t="str">
        <f>+B9</f>
        <v>Plough</v>
      </c>
      <c r="P2" s="124"/>
      <c r="Q2" s="123" t="str">
        <f>+B10</f>
        <v>Kitcheners</v>
      </c>
      <c r="R2" s="124"/>
      <c r="S2" s="46"/>
      <c r="T2" s="46"/>
      <c r="U2" s="46"/>
      <c r="V2" s="51"/>
      <c r="W2" s="51" t="s">
        <v>8</v>
      </c>
      <c r="X2" s="51" t="s">
        <v>9</v>
      </c>
      <c r="Y2" s="51" t="s">
        <v>10</v>
      </c>
      <c r="Z2" s="51" t="s">
        <v>11</v>
      </c>
      <c r="AA2" s="51" t="s">
        <v>14</v>
      </c>
      <c r="AB2" s="51" t="s">
        <v>12</v>
      </c>
      <c r="AD2" s="5" t="s">
        <v>13</v>
      </c>
      <c r="AH2" s="49" t="s">
        <v>21</v>
      </c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1"/>
      <c r="AT2" s="49"/>
      <c r="AU2" s="49"/>
      <c r="AV2" s="49"/>
      <c r="AW2" s="44"/>
      <c r="AX2" s="44"/>
      <c r="AY2" s="44"/>
      <c r="AZ2" s="44"/>
      <c r="BA2" s="49" t="s">
        <v>22</v>
      </c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4"/>
      <c r="BQ2" s="44"/>
      <c r="BS2" s="49" t="s">
        <v>8</v>
      </c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</row>
    <row r="3" spans="1:86" ht="19.5" customHeight="1" thickBot="1">
      <c r="A3" s="145" t="s">
        <v>6</v>
      </c>
      <c r="B3" s="57" t="s">
        <v>56</v>
      </c>
      <c r="C3" s="7"/>
      <c r="D3" s="7"/>
      <c r="E3" s="6">
        <v>2</v>
      </c>
      <c r="F3" s="3">
        <f aca="true" t="shared" si="0" ref="D3:F10">+IF(E3="","",9-E3)</f>
        <v>7</v>
      </c>
      <c r="G3" s="6">
        <v>3</v>
      </c>
      <c r="H3" s="3">
        <f>+IF(G3="","",9-G3)</f>
        <v>6</v>
      </c>
      <c r="I3" s="6">
        <v>7</v>
      </c>
      <c r="J3" s="3">
        <f>+IF(I3="","",9-I3)</f>
        <v>2</v>
      </c>
      <c r="K3" s="6">
        <v>7</v>
      </c>
      <c r="L3" s="3">
        <f>+IF(K3="","",9-K3)</f>
        <v>2</v>
      </c>
      <c r="M3" s="6">
        <v>7</v>
      </c>
      <c r="N3" s="3">
        <f>+IF(M3="","",9-M3)</f>
        <v>2</v>
      </c>
      <c r="O3" s="6">
        <v>6</v>
      </c>
      <c r="P3" s="3">
        <f aca="true" t="shared" si="1" ref="P3:P8">+IF(O3="","",9-O3)</f>
        <v>3</v>
      </c>
      <c r="Q3" s="6">
        <v>7</v>
      </c>
      <c r="R3" s="3">
        <f aca="true" t="shared" si="2" ref="R3:R9">+IF(Q3="","",9-Q3)</f>
        <v>2</v>
      </c>
      <c r="S3" s="11"/>
      <c r="T3" s="11"/>
      <c r="U3" s="11"/>
      <c r="V3" s="49" t="str">
        <f aca="true" t="shared" si="3" ref="V3:V10">+B3</f>
        <v>Railway Bell</v>
      </c>
      <c r="W3" s="41">
        <f aca="true" t="shared" si="4" ref="W3:W10">COUNTIF($BS$3:$CH$10,V3)</f>
        <v>14</v>
      </c>
      <c r="X3" s="41">
        <f aca="true" t="shared" si="5" ref="X3:X10">COUNTIF($BA$3:$BO$10,V3)</f>
        <v>7</v>
      </c>
      <c r="Y3" s="41">
        <f aca="true" t="shared" si="6" ref="Y3:Y10">+W3-X3</f>
        <v>7</v>
      </c>
      <c r="Z3" s="41">
        <f aca="true" t="shared" si="7" ref="Z3:Z10">+X3*2</f>
        <v>14</v>
      </c>
      <c r="AA3" s="52">
        <f>+(C3+E3+G3+I3+K3+M3+O3+Q3)+SUM(D3:D10)</f>
        <v>73</v>
      </c>
      <c r="AB3" s="53">
        <f aca="true" t="shared" si="8" ref="AB3:AB10">+Z3+AA3</f>
        <v>87</v>
      </c>
      <c r="AC3" s="12">
        <f>+AB3+X3/100+0.0001</f>
        <v>87.0701</v>
      </c>
      <c r="AD3">
        <f aca="true" t="shared" si="9" ref="AD3:AD10">RANK(AC3,$AC$3:$AC$10,0)</f>
        <v>2</v>
      </c>
      <c r="AH3" s="41" t="str">
        <f>+IF(C3&gt;4,$B3,C$2)</f>
        <v>Railway Bell</v>
      </c>
      <c r="AI3" s="41"/>
      <c r="AJ3" s="41" t="str">
        <f aca="true" t="shared" si="10" ref="AJ3:AJ10">+IF(E3&gt;4,$B3,E$2)</f>
        <v>BCC</v>
      </c>
      <c r="AK3" s="41"/>
      <c r="AL3" s="41" t="str">
        <f>+IF(G3&gt;4,$B3,G$2)</f>
        <v>Black Horse</v>
      </c>
      <c r="AM3" s="41"/>
      <c r="AN3" s="41" t="str">
        <f>+IF(I3&gt;4,$B3,I$2)</f>
        <v>Railway Bell</v>
      </c>
      <c r="AO3" s="41"/>
      <c r="AP3" s="41" t="str">
        <f>+IF(K3&gt;4,$B3,K$2)</f>
        <v>Railway Bell</v>
      </c>
      <c r="AQ3" s="41"/>
      <c r="AR3" s="41" t="str">
        <f>+IF(M3&gt;4,$B3,M$2)</f>
        <v>Railway Bell</v>
      </c>
      <c r="AS3" s="41"/>
      <c r="AT3" s="41" t="str">
        <f>+IF(O3&gt;4,$B3,O$2)</f>
        <v>Railway Bell</v>
      </c>
      <c r="AU3" s="41"/>
      <c r="AV3" s="41" t="str">
        <f>+IF(Q3&gt;4,$B3,Q$2)</f>
        <v>Railway Bell</v>
      </c>
      <c r="AW3" s="9"/>
      <c r="AX3" s="9"/>
      <c r="AY3" s="9"/>
      <c r="AZ3" s="9"/>
      <c r="BA3" s="41">
        <f>IF(C3="","",AH3)</f>
      </c>
      <c r="BB3" s="41">
        <f>IF(D3="","",AI3)</f>
      </c>
      <c r="BC3" s="41" t="str">
        <f>IF(E3="","",AJ3)</f>
        <v>BCC</v>
      </c>
      <c r="BD3" s="41"/>
      <c r="BE3" s="41" t="str">
        <f aca="true" t="shared" si="11" ref="BE3:BE10">IF(G3="","",AL3)</f>
        <v>Black Horse</v>
      </c>
      <c r="BF3" s="41"/>
      <c r="BG3" s="41" t="str">
        <f aca="true" t="shared" si="12" ref="BG3:BG10">IF(I3="","",AN3)</f>
        <v>Railway Bell</v>
      </c>
      <c r="BH3" s="41"/>
      <c r="BI3" s="41" t="str">
        <f aca="true" t="shared" si="13" ref="BI3:BI10">IF(K3="","",AP3)</f>
        <v>Railway Bell</v>
      </c>
      <c r="BJ3" s="41"/>
      <c r="BK3" s="41" t="str">
        <f aca="true" t="shared" si="14" ref="BK3:BK10">IF(M3="","",AR3)</f>
        <v>Railway Bell</v>
      </c>
      <c r="BL3" s="41"/>
      <c r="BM3" s="41" t="str">
        <f aca="true" t="shared" si="15" ref="BM3:BM10">IF(O3="","",AT3)</f>
        <v>Railway Bell</v>
      </c>
      <c r="BN3" s="41"/>
      <c r="BO3" s="41" t="str">
        <f aca="true" t="shared" si="16" ref="BO3:BO10">IF(Q3="","",AV3)</f>
        <v>Railway Bell</v>
      </c>
      <c r="BQ3" s="9"/>
      <c r="BS3" s="41">
        <f>+IF(C3="","",$B3)</f>
      </c>
      <c r="BT3" s="41">
        <f>+IF(D3="","",$C$2)</f>
      </c>
      <c r="BU3" s="41" t="str">
        <f>+IF(E3="","",$B3)</f>
        <v>Railway Bell</v>
      </c>
      <c r="BV3" s="41" t="str">
        <f>+IF(F3="","",$E$2)</f>
        <v>BCC</v>
      </c>
      <c r="BW3" s="41" t="str">
        <f>+IF(G3="","",$B3)</f>
        <v>Railway Bell</v>
      </c>
      <c r="BX3" s="41" t="str">
        <f>+IF(H3="","",$G$2)</f>
        <v>Black Horse</v>
      </c>
      <c r="BY3" s="41" t="str">
        <f>+IF(I3="","",$B3)</f>
        <v>Railway Bell</v>
      </c>
      <c r="BZ3" s="41" t="str">
        <f>+IF(J3="","",$I$2)</f>
        <v>BSCA</v>
      </c>
      <c r="CA3" s="41" t="str">
        <f>+IF(K3="","",$B3)</f>
        <v>Railway Bell</v>
      </c>
      <c r="CB3" s="41" t="str">
        <f>+IF(L3="","",$K$2)</f>
        <v>Mitre</v>
      </c>
      <c r="CC3" s="41" t="str">
        <f>+IF(M3="","",$B3)</f>
        <v>Railway Bell</v>
      </c>
      <c r="CD3" s="41" t="str">
        <f>+IF(N3="","",$M$2)</f>
        <v>Players</v>
      </c>
      <c r="CE3" s="41" t="str">
        <f>+IF(O3="","",$B3)</f>
        <v>Railway Bell</v>
      </c>
      <c r="CF3" s="41" t="str">
        <f>+IF(P3="","",$O$2)</f>
        <v>Plough</v>
      </c>
      <c r="CG3" s="41" t="str">
        <f aca="true" t="shared" si="17" ref="CG3:CG10">+IF(Q3="","",$B3)</f>
        <v>Railway Bell</v>
      </c>
      <c r="CH3" s="41" t="str">
        <f>+IF(R3="","",$Q$2)</f>
        <v>Kitcheners</v>
      </c>
    </row>
    <row r="4" spans="1:90" ht="19.5" customHeight="1" thickBot="1">
      <c r="A4" s="146"/>
      <c r="B4" s="57" t="s">
        <v>44</v>
      </c>
      <c r="C4" s="6">
        <v>5</v>
      </c>
      <c r="D4" s="3">
        <f t="shared" si="0"/>
        <v>4</v>
      </c>
      <c r="E4" s="7"/>
      <c r="F4" s="7"/>
      <c r="G4" s="6">
        <v>2</v>
      </c>
      <c r="H4" s="3">
        <f>+IF(G4="","",9-G4)</f>
        <v>7</v>
      </c>
      <c r="I4" s="6">
        <v>6</v>
      </c>
      <c r="J4" s="3">
        <f>+IF(I4="","",9-I4)</f>
        <v>3</v>
      </c>
      <c r="K4" s="6">
        <v>3</v>
      </c>
      <c r="L4" s="3">
        <f>+IF(K4="","",9-K4)</f>
        <v>6</v>
      </c>
      <c r="M4" s="6">
        <v>7</v>
      </c>
      <c r="N4" s="3">
        <f>+IF(M4="","",9-M4)</f>
        <v>2</v>
      </c>
      <c r="O4" s="6">
        <v>4</v>
      </c>
      <c r="P4" s="3">
        <f t="shared" si="1"/>
        <v>5</v>
      </c>
      <c r="Q4" s="6">
        <v>3</v>
      </c>
      <c r="R4" s="3">
        <f t="shared" si="2"/>
        <v>6</v>
      </c>
      <c r="S4" s="11"/>
      <c r="T4" s="11"/>
      <c r="U4" s="11"/>
      <c r="V4" s="49" t="str">
        <f t="shared" si="3"/>
        <v>BCC</v>
      </c>
      <c r="W4" s="41">
        <f t="shared" si="4"/>
        <v>14</v>
      </c>
      <c r="X4" s="41">
        <f t="shared" si="5"/>
        <v>6</v>
      </c>
      <c r="Y4" s="41">
        <f t="shared" si="6"/>
        <v>8</v>
      </c>
      <c r="Z4" s="41">
        <f t="shared" si="7"/>
        <v>12</v>
      </c>
      <c r="AA4" s="52">
        <f>+(C4+E4+G4+I4+K4+M4+O4+Q4)+SUM(F3:F10)</f>
        <v>58</v>
      </c>
      <c r="AB4" s="53">
        <f t="shared" si="8"/>
        <v>70</v>
      </c>
      <c r="AC4" s="12">
        <f>+AB4+X4/100+0.0002</f>
        <v>70.06020000000001</v>
      </c>
      <c r="AD4">
        <f t="shared" si="9"/>
        <v>6</v>
      </c>
      <c r="AH4" s="41" t="str">
        <f aca="true" t="shared" si="18" ref="AH4:AH10">+IF(C4&gt;4,$B4,C$2)</f>
        <v>BCC</v>
      </c>
      <c r="AI4" s="41"/>
      <c r="AJ4" s="41" t="str">
        <f t="shared" si="10"/>
        <v>BCC</v>
      </c>
      <c r="AK4" s="41"/>
      <c r="AL4" s="41" t="str">
        <f aca="true" t="shared" si="19" ref="AL4:AL10">+IF(G4&gt;4,$B4,G$2)</f>
        <v>Black Horse</v>
      </c>
      <c r="AM4" s="41"/>
      <c r="AN4" s="41" t="str">
        <f aca="true" t="shared" si="20" ref="AN4:AN10">+IF(I4&gt;4,$B4,I$2)</f>
        <v>BCC</v>
      </c>
      <c r="AO4" s="41"/>
      <c r="AP4" s="41" t="str">
        <f aca="true" t="shared" si="21" ref="AP4:AP10">+IF(K4&gt;4,$B4,K$2)</f>
        <v>Mitre</v>
      </c>
      <c r="AQ4" s="41"/>
      <c r="AR4" s="41" t="str">
        <f aca="true" t="shared" si="22" ref="AR4:AR10">+IF(M4&gt;4,$B4,M$2)</f>
        <v>BCC</v>
      </c>
      <c r="AS4" s="41"/>
      <c r="AT4" s="41" t="str">
        <f aca="true" t="shared" si="23" ref="AT4:AT10">+IF(O4&gt;4,$B4,O$2)</f>
        <v>Plough</v>
      </c>
      <c r="AU4" s="41"/>
      <c r="AV4" s="41" t="str">
        <f aca="true" t="shared" si="24" ref="AV4:AV10">+IF(Q4&gt;4,$B4,Q$2)</f>
        <v>Kitcheners</v>
      </c>
      <c r="AW4" s="9"/>
      <c r="AX4" s="9"/>
      <c r="AY4" s="9"/>
      <c r="AZ4" s="9"/>
      <c r="BA4" s="41" t="str">
        <f aca="true" t="shared" si="25" ref="BA4:BA10">IF(C4="","",AH4)</f>
        <v>BCC</v>
      </c>
      <c r="BB4" s="41"/>
      <c r="BC4" s="41">
        <f aca="true" t="shared" si="26" ref="BC4:BC10">IF(E4="","",AJ4)</f>
      </c>
      <c r="BD4" s="41"/>
      <c r="BE4" s="41" t="str">
        <f t="shared" si="11"/>
        <v>Black Horse</v>
      </c>
      <c r="BF4" s="41"/>
      <c r="BG4" s="41" t="str">
        <f t="shared" si="12"/>
        <v>BCC</v>
      </c>
      <c r="BH4" s="41"/>
      <c r="BI4" s="41" t="str">
        <f t="shared" si="13"/>
        <v>Mitre</v>
      </c>
      <c r="BJ4" s="41"/>
      <c r="BK4" s="41" t="str">
        <f t="shared" si="14"/>
        <v>BCC</v>
      </c>
      <c r="BL4" s="41"/>
      <c r="BM4" s="41" t="str">
        <f t="shared" si="15"/>
        <v>Plough</v>
      </c>
      <c r="BN4" s="41"/>
      <c r="BO4" s="41" t="str">
        <f t="shared" si="16"/>
        <v>Kitcheners</v>
      </c>
      <c r="BQ4" s="9"/>
      <c r="BS4" s="41" t="str">
        <f aca="true" t="shared" si="27" ref="BS4:BS10">+IF(C4="","",$B4)</f>
        <v>BCC</v>
      </c>
      <c r="BT4" s="41" t="str">
        <f aca="true" t="shared" si="28" ref="BT4:BT10">+IF(D4="","",$C$2)</f>
        <v>Railway Bell</v>
      </c>
      <c r="BU4" s="41">
        <f aca="true" t="shared" si="29" ref="BU4:BU10">+IF(E4="","",$B4)</f>
      </c>
      <c r="BV4" s="41">
        <f aca="true" t="shared" si="30" ref="BV4:BV10">+IF(F4="","",$E$2)</f>
      </c>
      <c r="BW4" s="41" t="str">
        <f aca="true" t="shared" si="31" ref="BW4:BW10">+IF(G4="","",$B4)</f>
        <v>BCC</v>
      </c>
      <c r="BX4" s="41" t="str">
        <f aca="true" t="shared" si="32" ref="BX4:BX10">+IF(H4="","",$G$2)</f>
        <v>Black Horse</v>
      </c>
      <c r="BY4" s="41" t="str">
        <f aca="true" t="shared" si="33" ref="BY4:BY10">+IF(I4="","",$B4)</f>
        <v>BCC</v>
      </c>
      <c r="BZ4" s="41" t="str">
        <f aca="true" t="shared" si="34" ref="BZ4:BZ10">+IF(J4="","",$I$2)</f>
        <v>BSCA</v>
      </c>
      <c r="CA4" s="41" t="str">
        <f aca="true" t="shared" si="35" ref="CA4:CA10">+IF(K4="","",$B4)</f>
        <v>BCC</v>
      </c>
      <c r="CB4" s="41" t="str">
        <f aca="true" t="shared" si="36" ref="CB4:CB10">+IF(L4="","",$K$2)</f>
        <v>Mitre</v>
      </c>
      <c r="CC4" s="41" t="str">
        <f aca="true" t="shared" si="37" ref="CC4:CC10">+IF(M4="","",$B4)</f>
        <v>BCC</v>
      </c>
      <c r="CD4" s="41" t="str">
        <f aca="true" t="shared" si="38" ref="CD4:CD10">+IF(N4="","",$M$2)</f>
        <v>Players</v>
      </c>
      <c r="CE4" s="41" t="str">
        <f aca="true" t="shared" si="39" ref="CE4:CE10">+IF(O4="","",$B4)</f>
        <v>BCC</v>
      </c>
      <c r="CF4" s="41" t="str">
        <f aca="true" t="shared" si="40" ref="CF4:CF10">+IF(P4="","",$O$2)</f>
        <v>Plough</v>
      </c>
      <c r="CG4" s="41" t="str">
        <f t="shared" si="17"/>
        <v>BCC</v>
      </c>
      <c r="CH4" s="41" t="str">
        <f aca="true" t="shared" si="41" ref="CH4:CH10">+IF(R4="","",$Q$2)</f>
        <v>Kitcheners</v>
      </c>
      <c r="CL4" s="87"/>
    </row>
    <row r="5" spans="1:90" ht="19.5" customHeight="1" thickBot="1">
      <c r="A5" s="146"/>
      <c r="B5" s="57" t="s">
        <v>3</v>
      </c>
      <c r="C5" s="6">
        <v>5</v>
      </c>
      <c r="D5" s="3">
        <f t="shared" si="0"/>
        <v>4</v>
      </c>
      <c r="E5" s="6">
        <v>6</v>
      </c>
      <c r="F5" s="3">
        <f t="shared" si="0"/>
        <v>3</v>
      </c>
      <c r="G5" s="7"/>
      <c r="H5" s="7"/>
      <c r="I5" s="6">
        <v>5</v>
      </c>
      <c r="J5" s="3">
        <f>+IF(I5="","",9-I5)</f>
        <v>4</v>
      </c>
      <c r="K5" s="6">
        <v>4</v>
      </c>
      <c r="L5" s="3">
        <f>+IF(K5="","",9-K5)</f>
        <v>5</v>
      </c>
      <c r="M5" s="6">
        <v>3</v>
      </c>
      <c r="N5" s="3">
        <f>+IF(M5="","",9-M5)</f>
        <v>6</v>
      </c>
      <c r="O5" s="6">
        <v>3</v>
      </c>
      <c r="P5" s="3">
        <f t="shared" si="1"/>
        <v>6</v>
      </c>
      <c r="Q5" s="6">
        <v>6</v>
      </c>
      <c r="R5" s="3">
        <f t="shared" si="2"/>
        <v>3</v>
      </c>
      <c r="S5" s="11"/>
      <c r="T5" s="11"/>
      <c r="U5" s="11"/>
      <c r="V5" s="49" t="str">
        <f t="shared" si="3"/>
        <v>Black Horse</v>
      </c>
      <c r="W5" s="41">
        <f t="shared" si="4"/>
        <v>14</v>
      </c>
      <c r="X5" s="41">
        <f t="shared" si="5"/>
        <v>10</v>
      </c>
      <c r="Y5" s="41">
        <f t="shared" si="6"/>
        <v>4</v>
      </c>
      <c r="Z5" s="41">
        <f t="shared" si="7"/>
        <v>20</v>
      </c>
      <c r="AA5" s="52">
        <f>+(C5+E5+G5+I5+K5+M5+O5+Q5)+SUM(H3:H10)</f>
        <v>74</v>
      </c>
      <c r="AB5" s="53">
        <f t="shared" si="8"/>
        <v>94</v>
      </c>
      <c r="AC5" s="12">
        <f>+AB5+X5/100+0.0003</f>
        <v>94.10029999999999</v>
      </c>
      <c r="AD5">
        <f t="shared" si="9"/>
        <v>1</v>
      </c>
      <c r="AH5" s="41" t="str">
        <f t="shared" si="18"/>
        <v>Black Horse</v>
      </c>
      <c r="AI5" s="41"/>
      <c r="AJ5" s="41" t="str">
        <f t="shared" si="10"/>
        <v>Black Horse</v>
      </c>
      <c r="AK5" s="41"/>
      <c r="AL5" s="41" t="str">
        <f t="shared" si="19"/>
        <v>Black Horse</v>
      </c>
      <c r="AM5" s="41"/>
      <c r="AN5" s="41" t="str">
        <f t="shared" si="20"/>
        <v>Black Horse</v>
      </c>
      <c r="AO5" s="41"/>
      <c r="AP5" s="41" t="str">
        <f t="shared" si="21"/>
        <v>Mitre</v>
      </c>
      <c r="AQ5" s="41"/>
      <c r="AR5" s="41" t="str">
        <f t="shared" si="22"/>
        <v>Players</v>
      </c>
      <c r="AS5" s="41"/>
      <c r="AT5" s="41" t="str">
        <f t="shared" si="23"/>
        <v>Plough</v>
      </c>
      <c r="AU5" s="41"/>
      <c r="AV5" s="41" t="str">
        <f t="shared" si="24"/>
        <v>Black Horse</v>
      </c>
      <c r="AW5" s="9"/>
      <c r="AX5" s="9"/>
      <c r="AY5" s="9"/>
      <c r="AZ5" s="9"/>
      <c r="BA5" s="41" t="str">
        <f t="shared" si="25"/>
        <v>Black Horse</v>
      </c>
      <c r="BB5" s="41"/>
      <c r="BC5" s="41" t="str">
        <f t="shared" si="26"/>
        <v>Black Horse</v>
      </c>
      <c r="BD5" s="41"/>
      <c r="BE5" s="41">
        <f t="shared" si="11"/>
      </c>
      <c r="BF5" s="41"/>
      <c r="BG5" s="41" t="str">
        <f t="shared" si="12"/>
        <v>Black Horse</v>
      </c>
      <c r="BH5" s="41"/>
      <c r="BI5" s="41" t="str">
        <f t="shared" si="13"/>
        <v>Mitre</v>
      </c>
      <c r="BJ5" s="41"/>
      <c r="BK5" s="41" t="str">
        <f t="shared" si="14"/>
        <v>Players</v>
      </c>
      <c r="BL5" s="41"/>
      <c r="BM5" s="41" t="str">
        <f t="shared" si="15"/>
        <v>Plough</v>
      </c>
      <c r="BN5" s="41"/>
      <c r="BO5" s="41" t="str">
        <f t="shared" si="16"/>
        <v>Black Horse</v>
      </c>
      <c r="BQ5" s="9"/>
      <c r="BS5" s="41" t="str">
        <f t="shared" si="27"/>
        <v>Black Horse</v>
      </c>
      <c r="BT5" s="41" t="str">
        <f t="shared" si="28"/>
        <v>Railway Bell</v>
      </c>
      <c r="BU5" s="41" t="str">
        <f t="shared" si="29"/>
        <v>Black Horse</v>
      </c>
      <c r="BV5" s="41" t="str">
        <f t="shared" si="30"/>
        <v>BCC</v>
      </c>
      <c r="BW5" s="41">
        <f t="shared" si="31"/>
      </c>
      <c r="BX5" s="41">
        <f t="shared" si="32"/>
      </c>
      <c r="BY5" s="41" t="str">
        <f t="shared" si="33"/>
        <v>Black Horse</v>
      </c>
      <c r="BZ5" s="41" t="str">
        <f t="shared" si="34"/>
        <v>BSCA</v>
      </c>
      <c r="CA5" s="41" t="str">
        <f t="shared" si="35"/>
        <v>Black Horse</v>
      </c>
      <c r="CB5" s="41" t="str">
        <f t="shared" si="36"/>
        <v>Mitre</v>
      </c>
      <c r="CC5" s="41" t="str">
        <f t="shared" si="37"/>
        <v>Black Horse</v>
      </c>
      <c r="CD5" s="41" t="str">
        <f t="shared" si="38"/>
        <v>Players</v>
      </c>
      <c r="CE5" s="41" t="str">
        <f t="shared" si="39"/>
        <v>Black Horse</v>
      </c>
      <c r="CF5" s="41" t="str">
        <f t="shared" si="40"/>
        <v>Plough</v>
      </c>
      <c r="CG5" s="41" t="str">
        <f t="shared" si="17"/>
        <v>Black Horse</v>
      </c>
      <c r="CH5" s="41" t="str">
        <f t="shared" si="41"/>
        <v>Kitcheners</v>
      </c>
      <c r="CL5" s="111"/>
    </row>
    <row r="6" spans="1:91" ht="19.5" customHeight="1" thickBot="1">
      <c r="A6" s="146"/>
      <c r="B6" s="57" t="s">
        <v>1</v>
      </c>
      <c r="C6" s="6">
        <v>5</v>
      </c>
      <c r="D6" s="3">
        <f t="shared" si="0"/>
        <v>4</v>
      </c>
      <c r="E6" s="6">
        <v>8</v>
      </c>
      <c r="F6" s="3">
        <f t="shared" si="0"/>
        <v>1</v>
      </c>
      <c r="G6" s="6">
        <v>3</v>
      </c>
      <c r="H6" s="3">
        <f>+IF(G6="","",9-G6)</f>
        <v>6</v>
      </c>
      <c r="I6" s="7"/>
      <c r="J6" s="7"/>
      <c r="K6" s="6">
        <v>3</v>
      </c>
      <c r="L6" s="3">
        <f>+IF(K6="","",9-K6)</f>
        <v>6</v>
      </c>
      <c r="M6" s="6">
        <v>2</v>
      </c>
      <c r="N6" s="3">
        <f>+IF(M6="","",9-M6)</f>
        <v>7</v>
      </c>
      <c r="O6" s="6">
        <v>4</v>
      </c>
      <c r="P6" s="3">
        <f t="shared" si="1"/>
        <v>5</v>
      </c>
      <c r="Q6" s="6">
        <v>7</v>
      </c>
      <c r="R6" s="3">
        <f t="shared" si="2"/>
        <v>2</v>
      </c>
      <c r="S6" s="11"/>
      <c r="T6" s="11"/>
      <c r="U6" s="11"/>
      <c r="V6" s="49" t="str">
        <f t="shared" si="3"/>
        <v>BSCA</v>
      </c>
      <c r="W6" s="41">
        <f t="shared" si="4"/>
        <v>14</v>
      </c>
      <c r="X6" s="41">
        <f t="shared" si="5"/>
        <v>5</v>
      </c>
      <c r="Y6" s="41">
        <f t="shared" si="6"/>
        <v>9</v>
      </c>
      <c r="Z6" s="41">
        <f t="shared" si="7"/>
        <v>10</v>
      </c>
      <c r="AA6" s="52">
        <f>+(C6+E6+G6+I6+K6+M6+O6+Q6)+SUM(J3:J10)</f>
        <v>60</v>
      </c>
      <c r="AB6" s="53">
        <f t="shared" si="8"/>
        <v>70</v>
      </c>
      <c r="AC6" s="12">
        <f>+AB6+X6/100+0.0004</f>
        <v>70.0504</v>
      </c>
      <c r="AD6">
        <f t="shared" si="9"/>
        <v>7</v>
      </c>
      <c r="AH6" s="41" t="str">
        <f t="shared" si="18"/>
        <v>BSCA</v>
      </c>
      <c r="AI6" s="41"/>
      <c r="AJ6" s="41" t="str">
        <f t="shared" si="10"/>
        <v>BSCA</v>
      </c>
      <c r="AK6" s="41"/>
      <c r="AL6" s="41" t="str">
        <f t="shared" si="19"/>
        <v>Black Horse</v>
      </c>
      <c r="AM6" s="41"/>
      <c r="AN6" s="41" t="str">
        <f t="shared" si="20"/>
        <v>BSCA</v>
      </c>
      <c r="AO6" s="41"/>
      <c r="AP6" s="41" t="str">
        <f t="shared" si="21"/>
        <v>Mitre</v>
      </c>
      <c r="AQ6" s="41"/>
      <c r="AR6" s="41" t="str">
        <f t="shared" si="22"/>
        <v>Players</v>
      </c>
      <c r="AS6" s="41"/>
      <c r="AT6" s="41" t="str">
        <f t="shared" si="23"/>
        <v>Plough</v>
      </c>
      <c r="AU6" s="41"/>
      <c r="AV6" s="41" t="str">
        <f t="shared" si="24"/>
        <v>BSCA</v>
      </c>
      <c r="AW6" s="9"/>
      <c r="AX6" s="9"/>
      <c r="AY6" s="9"/>
      <c r="AZ6" s="9"/>
      <c r="BA6" s="41" t="str">
        <f t="shared" si="25"/>
        <v>BSCA</v>
      </c>
      <c r="BB6" s="41"/>
      <c r="BC6" s="41" t="str">
        <f t="shared" si="26"/>
        <v>BSCA</v>
      </c>
      <c r="BD6" s="41"/>
      <c r="BE6" s="41" t="str">
        <f t="shared" si="11"/>
        <v>Black Horse</v>
      </c>
      <c r="BF6" s="41"/>
      <c r="BG6" s="41">
        <f t="shared" si="12"/>
      </c>
      <c r="BH6" s="41"/>
      <c r="BI6" s="41" t="str">
        <f t="shared" si="13"/>
        <v>Mitre</v>
      </c>
      <c r="BJ6" s="41"/>
      <c r="BK6" s="41" t="str">
        <f t="shared" si="14"/>
        <v>Players</v>
      </c>
      <c r="BL6" s="41"/>
      <c r="BM6" s="41" t="str">
        <f t="shared" si="15"/>
        <v>Plough</v>
      </c>
      <c r="BN6" s="41"/>
      <c r="BO6" s="41" t="str">
        <f t="shared" si="16"/>
        <v>BSCA</v>
      </c>
      <c r="BQ6" s="9"/>
      <c r="BS6" s="41" t="str">
        <f t="shared" si="27"/>
        <v>BSCA</v>
      </c>
      <c r="BT6" s="41" t="str">
        <f t="shared" si="28"/>
        <v>Railway Bell</v>
      </c>
      <c r="BU6" s="41" t="str">
        <f t="shared" si="29"/>
        <v>BSCA</v>
      </c>
      <c r="BV6" s="41" t="str">
        <f t="shared" si="30"/>
        <v>BCC</v>
      </c>
      <c r="BW6" s="41" t="str">
        <f t="shared" si="31"/>
        <v>BSCA</v>
      </c>
      <c r="BX6" s="41" t="str">
        <f t="shared" si="32"/>
        <v>Black Horse</v>
      </c>
      <c r="BY6" s="41">
        <f t="shared" si="33"/>
      </c>
      <c r="BZ6" s="41">
        <f t="shared" si="34"/>
      </c>
      <c r="CA6" s="41" t="str">
        <f t="shared" si="35"/>
        <v>BSCA</v>
      </c>
      <c r="CB6" s="41" t="str">
        <f t="shared" si="36"/>
        <v>Mitre</v>
      </c>
      <c r="CC6" s="41" t="str">
        <f t="shared" si="37"/>
        <v>BSCA</v>
      </c>
      <c r="CD6" s="41" t="str">
        <f t="shared" si="38"/>
        <v>Players</v>
      </c>
      <c r="CE6" s="41" t="str">
        <f t="shared" si="39"/>
        <v>BSCA</v>
      </c>
      <c r="CF6" s="41" t="str">
        <f t="shared" si="40"/>
        <v>Plough</v>
      </c>
      <c r="CG6" s="41" t="str">
        <f t="shared" si="17"/>
        <v>BSCA</v>
      </c>
      <c r="CH6" s="41" t="str">
        <f t="shared" si="41"/>
        <v>Kitcheners</v>
      </c>
      <c r="CL6" s="106"/>
      <c r="CM6" s="87"/>
    </row>
    <row r="7" spans="1:90" ht="19.5" customHeight="1" thickBot="1">
      <c r="A7" s="146"/>
      <c r="B7" s="57" t="s">
        <v>55</v>
      </c>
      <c r="C7" s="6">
        <v>5</v>
      </c>
      <c r="D7" s="3">
        <f t="shared" si="0"/>
        <v>4</v>
      </c>
      <c r="E7" s="6">
        <v>6</v>
      </c>
      <c r="F7" s="3">
        <f t="shared" si="0"/>
        <v>3</v>
      </c>
      <c r="G7" s="6">
        <v>2</v>
      </c>
      <c r="H7" s="3">
        <f>+IF(G7="","",9-G7)</f>
        <v>7</v>
      </c>
      <c r="I7" s="6">
        <v>5</v>
      </c>
      <c r="J7" s="3">
        <f>+IF(I7="","",9-I7)</f>
        <v>4</v>
      </c>
      <c r="K7" s="39"/>
      <c r="L7" s="34"/>
      <c r="M7" s="6">
        <v>5</v>
      </c>
      <c r="N7" s="3">
        <f>+IF(M7="","",9-M7)</f>
        <v>4</v>
      </c>
      <c r="O7" s="6">
        <v>3</v>
      </c>
      <c r="P7" s="3">
        <f t="shared" si="1"/>
        <v>6</v>
      </c>
      <c r="Q7" s="6">
        <v>5</v>
      </c>
      <c r="R7" s="3">
        <f t="shared" si="2"/>
        <v>4</v>
      </c>
      <c r="S7" s="11"/>
      <c r="T7" s="11"/>
      <c r="U7" s="11"/>
      <c r="V7" s="49" t="str">
        <f t="shared" si="3"/>
        <v>Mitre</v>
      </c>
      <c r="W7" s="41">
        <f t="shared" si="4"/>
        <v>14</v>
      </c>
      <c r="X7" s="41">
        <f t="shared" si="5"/>
        <v>8</v>
      </c>
      <c r="Y7" s="41">
        <f t="shared" si="6"/>
        <v>6</v>
      </c>
      <c r="Z7" s="41">
        <f t="shared" si="7"/>
        <v>16</v>
      </c>
      <c r="AA7" s="52">
        <f>+(C7+E7+G7+I7+K7+M7+O7+Q7)+SUM(L3:L10)</f>
        <v>59</v>
      </c>
      <c r="AB7" s="53">
        <f t="shared" si="8"/>
        <v>75</v>
      </c>
      <c r="AC7" s="12">
        <f>+AB7+X7/100+0.0005</f>
        <v>75.0805</v>
      </c>
      <c r="AD7">
        <f t="shared" si="9"/>
        <v>4</v>
      </c>
      <c r="AH7" s="41" t="str">
        <f t="shared" si="18"/>
        <v>Mitre</v>
      </c>
      <c r="AI7" s="41"/>
      <c r="AJ7" s="41" t="str">
        <f t="shared" si="10"/>
        <v>Mitre</v>
      </c>
      <c r="AK7" s="41"/>
      <c r="AL7" s="41" t="str">
        <f t="shared" si="19"/>
        <v>Black Horse</v>
      </c>
      <c r="AM7" s="41"/>
      <c r="AN7" s="41" t="str">
        <f t="shared" si="20"/>
        <v>Mitre</v>
      </c>
      <c r="AO7" s="41"/>
      <c r="AP7" s="41" t="str">
        <f t="shared" si="21"/>
        <v>Mitre</v>
      </c>
      <c r="AQ7" s="41"/>
      <c r="AR7" s="41" t="str">
        <f t="shared" si="22"/>
        <v>Mitre</v>
      </c>
      <c r="AS7" s="41"/>
      <c r="AT7" s="41" t="str">
        <f t="shared" si="23"/>
        <v>Plough</v>
      </c>
      <c r="AU7" s="41"/>
      <c r="AV7" s="41" t="str">
        <f t="shared" si="24"/>
        <v>Mitre</v>
      </c>
      <c r="AW7" s="9"/>
      <c r="AX7" s="9"/>
      <c r="AY7" s="9"/>
      <c r="AZ7" s="9"/>
      <c r="BA7" s="41" t="str">
        <f t="shared" si="25"/>
        <v>Mitre</v>
      </c>
      <c r="BB7" s="41"/>
      <c r="BC7" s="41" t="str">
        <f t="shared" si="26"/>
        <v>Mitre</v>
      </c>
      <c r="BD7" s="41"/>
      <c r="BE7" s="41" t="str">
        <f t="shared" si="11"/>
        <v>Black Horse</v>
      </c>
      <c r="BF7" s="41"/>
      <c r="BG7" s="41" t="str">
        <f t="shared" si="12"/>
        <v>Mitre</v>
      </c>
      <c r="BH7" s="41"/>
      <c r="BI7" s="41">
        <f t="shared" si="13"/>
      </c>
      <c r="BJ7" s="41"/>
      <c r="BK7" s="41" t="str">
        <f t="shared" si="14"/>
        <v>Mitre</v>
      </c>
      <c r="BL7" s="41"/>
      <c r="BM7" s="41" t="str">
        <f t="shared" si="15"/>
        <v>Plough</v>
      </c>
      <c r="BN7" s="41"/>
      <c r="BO7" s="41" t="str">
        <f t="shared" si="16"/>
        <v>Mitre</v>
      </c>
      <c r="BQ7" s="9"/>
      <c r="BS7" s="41" t="str">
        <f t="shared" si="27"/>
        <v>Mitre</v>
      </c>
      <c r="BT7" s="41" t="str">
        <f t="shared" si="28"/>
        <v>Railway Bell</v>
      </c>
      <c r="BU7" s="41" t="str">
        <f t="shared" si="29"/>
        <v>Mitre</v>
      </c>
      <c r="BV7" s="41" t="str">
        <f t="shared" si="30"/>
        <v>BCC</v>
      </c>
      <c r="BW7" s="41" t="str">
        <f t="shared" si="31"/>
        <v>Mitre</v>
      </c>
      <c r="BX7" s="41" t="str">
        <f t="shared" si="32"/>
        <v>Black Horse</v>
      </c>
      <c r="BY7" s="41" t="str">
        <f t="shared" si="33"/>
        <v>Mitre</v>
      </c>
      <c r="BZ7" s="41" t="str">
        <f t="shared" si="34"/>
        <v>BSCA</v>
      </c>
      <c r="CA7" s="41">
        <f t="shared" si="35"/>
      </c>
      <c r="CB7" s="41">
        <f t="shared" si="36"/>
      </c>
      <c r="CC7" s="41" t="str">
        <f t="shared" si="37"/>
        <v>Mitre</v>
      </c>
      <c r="CD7" s="41" t="str">
        <f t="shared" si="38"/>
        <v>Players</v>
      </c>
      <c r="CE7" s="41" t="str">
        <f t="shared" si="39"/>
        <v>Mitre</v>
      </c>
      <c r="CF7" s="41" t="str">
        <f t="shared" si="40"/>
        <v>Plough</v>
      </c>
      <c r="CG7" s="41" t="str">
        <f t="shared" si="17"/>
        <v>Mitre</v>
      </c>
      <c r="CH7" s="41" t="str">
        <f t="shared" si="41"/>
        <v>Kitcheners</v>
      </c>
      <c r="CL7" s="106"/>
    </row>
    <row r="8" spans="1:91" ht="19.5" customHeight="1" thickBot="1">
      <c r="A8" s="146"/>
      <c r="B8" s="57" t="s">
        <v>0</v>
      </c>
      <c r="C8" s="6">
        <v>2</v>
      </c>
      <c r="D8" s="3">
        <f t="shared" si="0"/>
        <v>7</v>
      </c>
      <c r="E8" s="6">
        <v>4</v>
      </c>
      <c r="F8" s="3">
        <f t="shared" si="0"/>
        <v>5</v>
      </c>
      <c r="G8" s="6">
        <v>2</v>
      </c>
      <c r="H8" s="3">
        <f>+IF(G8="","",9-G8)</f>
        <v>7</v>
      </c>
      <c r="I8" s="6">
        <v>6</v>
      </c>
      <c r="J8" s="3">
        <f>+IF(I8="","",9-I8)</f>
        <v>3</v>
      </c>
      <c r="K8" s="60">
        <v>6</v>
      </c>
      <c r="L8" s="3">
        <f>+IF(K8="","",9-K8)</f>
        <v>3</v>
      </c>
      <c r="M8" s="42"/>
      <c r="N8" s="42"/>
      <c r="O8" s="6">
        <v>6</v>
      </c>
      <c r="P8" s="3">
        <f t="shared" si="1"/>
        <v>3</v>
      </c>
      <c r="Q8" s="6">
        <v>3</v>
      </c>
      <c r="R8" s="3">
        <f t="shared" si="2"/>
        <v>6</v>
      </c>
      <c r="S8" s="11"/>
      <c r="T8" s="11"/>
      <c r="U8" s="11"/>
      <c r="V8" s="49" t="str">
        <f t="shared" si="3"/>
        <v>Players</v>
      </c>
      <c r="W8" s="41">
        <f t="shared" si="4"/>
        <v>14</v>
      </c>
      <c r="X8" s="41">
        <f t="shared" si="5"/>
        <v>6</v>
      </c>
      <c r="Y8" s="41">
        <f t="shared" si="6"/>
        <v>8</v>
      </c>
      <c r="Z8" s="41">
        <f t="shared" si="7"/>
        <v>12</v>
      </c>
      <c r="AA8" s="52">
        <f>+(C8+E8+G8+I8+K8+M8+O8+Q8)+SUM(N3:N10)</f>
        <v>60</v>
      </c>
      <c r="AB8" s="53">
        <f t="shared" si="8"/>
        <v>72</v>
      </c>
      <c r="AC8" s="12">
        <f>+AB8+X8/100+0.0006</f>
        <v>72.06060000000001</v>
      </c>
      <c r="AD8">
        <f t="shared" si="9"/>
        <v>5</v>
      </c>
      <c r="AH8" s="41" t="str">
        <f t="shared" si="18"/>
        <v>Railway Bell</v>
      </c>
      <c r="AI8" s="41"/>
      <c r="AJ8" s="41" t="str">
        <f t="shared" si="10"/>
        <v>BCC</v>
      </c>
      <c r="AK8" s="41"/>
      <c r="AL8" s="41" t="str">
        <f t="shared" si="19"/>
        <v>Black Horse</v>
      </c>
      <c r="AM8" s="41"/>
      <c r="AN8" s="41" t="str">
        <f t="shared" si="20"/>
        <v>Players</v>
      </c>
      <c r="AO8" s="41"/>
      <c r="AP8" s="41" t="str">
        <f t="shared" si="21"/>
        <v>Players</v>
      </c>
      <c r="AQ8" s="41"/>
      <c r="AR8" s="41" t="str">
        <f t="shared" si="22"/>
        <v>Players</v>
      </c>
      <c r="AS8" s="41"/>
      <c r="AT8" s="41" t="str">
        <f t="shared" si="23"/>
        <v>Players</v>
      </c>
      <c r="AU8" s="41"/>
      <c r="AV8" s="41" t="str">
        <f t="shared" si="24"/>
        <v>Kitcheners</v>
      </c>
      <c r="AW8" s="9"/>
      <c r="AX8" s="9"/>
      <c r="AY8" s="9"/>
      <c r="AZ8" s="9"/>
      <c r="BA8" s="41" t="str">
        <f t="shared" si="25"/>
        <v>Railway Bell</v>
      </c>
      <c r="BB8" s="41"/>
      <c r="BC8" s="50" t="str">
        <f t="shared" si="26"/>
        <v>BCC</v>
      </c>
      <c r="BD8" s="41"/>
      <c r="BE8" s="50" t="str">
        <f t="shared" si="11"/>
        <v>Black Horse</v>
      </c>
      <c r="BF8" s="41"/>
      <c r="BG8" s="50" t="str">
        <f t="shared" si="12"/>
        <v>Players</v>
      </c>
      <c r="BH8" s="41"/>
      <c r="BI8" s="41" t="str">
        <f t="shared" si="13"/>
        <v>Players</v>
      </c>
      <c r="BJ8" s="41"/>
      <c r="BK8" s="41">
        <f t="shared" si="14"/>
      </c>
      <c r="BL8" s="41"/>
      <c r="BM8" s="50" t="str">
        <f t="shared" si="15"/>
        <v>Players</v>
      </c>
      <c r="BN8" s="41"/>
      <c r="BO8" s="50" t="str">
        <f t="shared" si="16"/>
        <v>Kitcheners</v>
      </c>
      <c r="BQ8" s="9"/>
      <c r="BS8" s="41" t="str">
        <f t="shared" si="27"/>
        <v>Players</v>
      </c>
      <c r="BT8" s="41" t="str">
        <f t="shared" si="28"/>
        <v>Railway Bell</v>
      </c>
      <c r="BU8" s="41" t="str">
        <f t="shared" si="29"/>
        <v>Players</v>
      </c>
      <c r="BV8" s="41" t="str">
        <f t="shared" si="30"/>
        <v>BCC</v>
      </c>
      <c r="BW8" s="41" t="str">
        <f t="shared" si="31"/>
        <v>Players</v>
      </c>
      <c r="BX8" s="41" t="str">
        <f t="shared" si="32"/>
        <v>Black Horse</v>
      </c>
      <c r="BY8" s="41" t="str">
        <f t="shared" si="33"/>
        <v>Players</v>
      </c>
      <c r="BZ8" s="41" t="str">
        <f t="shared" si="34"/>
        <v>BSCA</v>
      </c>
      <c r="CA8" s="41" t="str">
        <f t="shared" si="35"/>
        <v>Players</v>
      </c>
      <c r="CB8" s="41" t="str">
        <f t="shared" si="36"/>
        <v>Mitre</v>
      </c>
      <c r="CC8" s="41">
        <f t="shared" si="37"/>
      </c>
      <c r="CD8" s="41">
        <f t="shared" si="38"/>
      </c>
      <c r="CE8" s="41" t="str">
        <f t="shared" si="39"/>
        <v>Players</v>
      </c>
      <c r="CF8" s="41" t="str">
        <f t="shared" si="40"/>
        <v>Plough</v>
      </c>
      <c r="CG8" s="41" t="str">
        <f t="shared" si="17"/>
        <v>Players</v>
      </c>
      <c r="CH8" s="41" t="str">
        <f t="shared" si="41"/>
        <v>Kitcheners</v>
      </c>
      <c r="CL8" s="106"/>
      <c r="CM8" s="97"/>
    </row>
    <row r="9" spans="1:91" ht="19.5" customHeight="1" thickBot="1">
      <c r="A9" s="146"/>
      <c r="B9" s="57" t="s">
        <v>52</v>
      </c>
      <c r="C9" s="6">
        <v>5</v>
      </c>
      <c r="D9" s="3">
        <f t="shared" si="0"/>
        <v>4</v>
      </c>
      <c r="E9" s="6">
        <v>5</v>
      </c>
      <c r="F9" s="3">
        <f t="shared" si="0"/>
        <v>4</v>
      </c>
      <c r="G9" s="6">
        <v>4</v>
      </c>
      <c r="H9" s="3">
        <f>+IF(G9="","",9-G9)</f>
        <v>5</v>
      </c>
      <c r="I9" s="6">
        <v>4</v>
      </c>
      <c r="J9" s="3">
        <f>+IF(I9="","",9-I9)</f>
        <v>5</v>
      </c>
      <c r="K9" s="40">
        <v>6</v>
      </c>
      <c r="L9" s="3">
        <f>+IF(K9="","",9-K9)</f>
        <v>3</v>
      </c>
      <c r="M9" s="61">
        <v>5</v>
      </c>
      <c r="N9" s="3">
        <f>+IF(M9="","",9-M9)</f>
        <v>4</v>
      </c>
      <c r="O9" s="38"/>
      <c r="P9" s="34"/>
      <c r="Q9" s="35">
        <v>3</v>
      </c>
      <c r="R9" s="36">
        <f t="shared" si="2"/>
        <v>6</v>
      </c>
      <c r="S9" s="11"/>
      <c r="T9" s="11"/>
      <c r="U9" s="11"/>
      <c r="V9" s="49" t="str">
        <f t="shared" si="3"/>
        <v>Plough</v>
      </c>
      <c r="W9" s="41">
        <f t="shared" si="4"/>
        <v>14</v>
      </c>
      <c r="X9" s="41">
        <f t="shared" si="5"/>
        <v>9</v>
      </c>
      <c r="Y9" s="41">
        <f t="shared" si="6"/>
        <v>5</v>
      </c>
      <c r="Z9" s="41">
        <f t="shared" si="7"/>
        <v>18</v>
      </c>
      <c r="AA9" s="52">
        <f>+(C9+E9+G9+I9+K9+M9+O9+Q9)+SUM(P3:P10)</f>
        <v>68</v>
      </c>
      <c r="AB9" s="53">
        <f t="shared" si="8"/>
        <v>86</v>
      </c>
      <c r="AC9" s="12">
        <f>+AB9+X9/100+0.0007</f>
        <v>86.0907</v>
      </c>
      <c r="AD9">
        <f t="shared" si="9"/>
        <v>3</v>
      </c>
      <c r="AH9" s="41" t="str">
        <f t="shared" si="18"/>
        <v>Plough</v>
      </c>
      <c r="AI9" s="41"/>
      <c r="AJ9" s="41" t="str">
        <f t="shared" si="10"/>
        <v>Plough</v>
      </c>
      <c r="AK9" s="41"/>
      <c r="AL9" s="41" t="str">
        <f t="shared" si="19"/>
        <v>Black Horse</v>
      </c>
      <c r="AM9" s="41"/>
      <c r="AN9" s="41" t="str">
        <f t="shared" si="20"/>
        <v>BSCA</v>
      </c>
      <c r="AO9" s="41"/>
      <c r="AP9" s="41" t="str">
        <f t="shared" si="21"/>
        <v>Plough</v>
      </c>
      <c r="AQ9" s="41"/>
      <c r="AR9" s="41" t="str">
        <f t="shared" si="22"/>
        <v>Plough</v>
      </c>
      <c r="AS9" s="41"/>
      <c r="AT9" s="41" t="str">
        <f t="shared" si="23"/>
        <v>Plough</v>
      </c>
      <c r="AU9" s="41"/>
      <c r="AV9" s="41" t="str">
        <f t="shared" si="24"/>
        <v>Kitcheners</v>
      </c>
      <c r="AW9" s="9"/>
      <c r="AX9" s="9"/>
      <c r="AY9" s="9"/>
      <c r="AZ9" s="9"/>
      <c r="BA9" s="41" t="str">
        <f t="shared" si="25"/>
        <v>Plough</v>
      </c>
      <c r="BB9" s="41"/>
      <c r="BC9" s="41" t="str">
        <f t="shared" si="26"/>
        <v>Plough</v>
      </c>
      <c r="BD9" s="41"/>
      <c r="BE9" s="41" t="str">
        <f t="shared" si="11"/>
        <v>Black Horse</v>
      </c>
      <c r="BF9" s="41"/>
      <c r="BG9" s="41" t="str">
        <f t="shared" si="12"/>
        <v>BSCA</v>
      </c>
      <c r="BH9" s="41"/>
      <c r="BI9" s="41" t="str">
        <f t="shared" si="13"/>
        <v>Plough</v>
      </c>
      <c r="BJ9" s="41"/>
      <c r="BK9" s="41" t="str">
        <f t="shared" si="14"/>
        <v>Plough</v>
      </c>
      <c r="BL9" s="41"/>
      <c r="BM9" s="50">
        <f t="shared" si="15"/>
      </c>
      <c r="BN9" s="41"/>
      <c r="BO9" s="50" t="str">
        <f t="shared" si="16"/>
        <v>Kitcheners</v>
      </c>
      <c r="BQ9" s="9"/>
      <c r="BS9" s="41" t="str">
        <f t="shared" si="27"/>
        <v>Plough</v>
      </c>
      <c r="BT9" s="41" t="str">
        <f t="shared" si="28"/>
        <v>Railway Bell</v>
      </c>
      <c r="BU9" s="41" t="str">
        <f t="shared" si="29"/>
        <v>Plough</v>
      </c>
      <c r="BV9" s="41" t="str">
        <f t="shared" si="30"/>
        <v>BCC</v>
      </c>
      <c r="BW9" s="41" t="str">
        <f t="shared" si="31"/>
        <v>Plough</v>
      </c>
      <c r="BX9" s="41" t="str">
        <f t="shared" si="32"/>
        <v>Black Horse</v>
      </c>
      <c r="BY9" s="41" t="str">
        <f t="shared" si="33"/>
        <v>Plough</v>
      </c>
      <c r="BZ9" s="41" t="str">
        <f t="shared" si="34"/>
        <v>BSCA</v>
      </c>
      <c r="CA9" s="41" t="str">
        <f t="shared" si="35"/>
        <v>Plough</v>
      </c>
      <c r="CB9" s="41" t="str">
        <f t="shared" si="36"/>
        <v>Mitre</v>
      </c>
      <c r="CC9" s="41" t="str">
        <f t="shared" si="37"/>
        <v>Plough</v>
      </c>
      <c r="CD9" s="41" t="str">
        <f t="shared" si="38"/>
        <v>Players</v>
      </c>
      <c r="CE9" s="41">
        <f t="shared" si="39"/>
      </c>
      <c r="CF9" s="41">
        <f t="shared" si="40"/>
      </c>
      <c r="CG9" s="41" t="str">
        <f t="shared" si="17"/>
        <v>Plough</v>
      </c>
      <c r="CH9" s="41" t="str">
        <f t="shared" si="41"/>
        <v>Kitcheners</v>
      </c>
      <c r="CL9" s="106"/>
      <c r="CM9" s="106"/>
    </row>
    <row r="10" spans="1:91" s="2" customFormat="1" ht="19.5" customHeight="1" thickBot="1">
      <c r="A10" s="147"/>
      <c r="B10" s="57" t="s">
        <v>54</v>
      </c>
      <c r="C10" s="6">
        <v>2</v>
      </c>
      <c r="D10" s="3">
        <f t="shared" si="0"/>
        <v>7</v>
      </c>
      <c r="E10" s="6">
        <v>4</v>
      </c>
      <c r="F10" s="3">
        <f t="shared" si="0"/>
        <v>5</v>
      </c>
      <c r="G10" s="6">
        <v>5</v>
      </c>
      <c r="H10" s="3">
        <f>+IF(G10="","",9-G10)</f>
        <v>4</v>
      </c>
      <c r="I10" s="6">
        <v>2</v>
      </c>
      <c r="J10" s="3">
        <f>+IF(I10="","",9-I10)</f>
        <v>7</v>
      </c>
      <c r="K10" s="6">
        <v>6</v>
      </c>
      <c r="L10" s="3">
        <f>+IF(K10="","",9-K10)</f>
        <v>3</v>
      </c>
      <c r="M10" s="40">
        <v>3</v>
      </c>
      <c r="N10" s="3">
        <f>+IF(M10="","",9-M10)</f>
        <v>6</v>
      </c>
      <c r="O10" s="37">
        <v>1</v>
      </c>
      <c r="P10" s="3">
        <f>+IF(O10="","",9-O10)</f>
        <v>8</v>
      </c>
      <c r="Q10" s="8"/>
      <c r="R10" s="4">
        <f>+IF(Q10&gt;0,9-Q10,"")</f>
      </c>
      <c r="S10" s="11"/>
      <c r="T10" s="11"/>
      <c r="U10" s="11"/>
      <c r="V10" s="49" t="str">
        <f t="shared" si="3"/>
        <v>Kitcheners</v>
      </c>
      <c r="W10" s="41">
        <f t="shared" si="4"/>
        <v>14</v>
      </c>
      <c r="X10" s="41">
        <f t="shared" si="5"/>
        <v>5</v>
      </c>
      <c r="Y10" s="41">
        <f t="shared" si="6"/>
        <v>9</v>
      </c>
      <c r="Z10" s="41">
        <f t="shared" si="7"/>
        <v>10</v>
      </c>
      <c r="AA10" s="52">
        <f>+(C10+E10+G10+I10+K10+M10+O10+Q10)+SUM(R3:R10)</f>
        <v>52</v>
      </c>
      <c r="AB10" s="53">
        <f t="shared" si="8"/>
        <v>62</v>
      </c>
      <c r="AC10" s="12">
        <f>+AB10+X10/100+0.0008</f>
        <v>62.050799999999995</v>
      </c>
      <c r="AD10" s="9">
        <f t="shared" si="9"/>
        <v>8</v>
      </c>
      <c r="AE10" s="9"/>
      <c r="AF10" s="13"/>
      <c r="AG10" s="13"/>
      <c r="AH10" s="41" t="str">
        <f t="shared" si="18"/>
        <v>Railway Bell</v>
      </c>
      <c r="AI10" s="41"/>
      <c r="AJ10" s="41" t="str">
        <f t="shared" si="10"/>
        <v>BCC</v>
      </c>
      <c r="AK10" s="41"/>
      <c r="AL10" s="41" t="str">
        <f t="shared" si="19"/>
        <v>Kitcheners</v>
      </c>
      <c r="AM10" s="41"/>
      <c r="AN10" s="41" t="str">
        <f t="shared" si="20"/>
        <v>BSCA</v>
      </c>
      <c r="AO10" s="41"/>
      <c r="AP10" s="41" t="str">
        <f t="shared" si="21"/>
        <v>Kitcheners</v>
      </c>
      <c r="AQ10" s="41"/>
      <c r="AR10" s="41" t="str">
        <f t="shared" si="22"/>
        <v>Players</v>
      </c>
      <c r="AS10" s="41"/>
      <c r="AT10" s="41" t="str">
        <f t="shared" si="23"/>
        <v>Plough</v>
      </c>
      <c r="AU10" s="41"/>
      <c r="AV10" s="41" t="str">
        <f t="shared" si="24"/>
        <v>Kitcheners</v>
      </c>
      <c r="AW10" s="9"/>
      <c r="AX10" s="9"/>
      <c r="AY10" s="9"/>
      <c r="AZ10" s="13"/>
      <c r="BA10" s="41" t="str">
        <f t="shared" si="25"/>
        <v>Railway Bell</v>
      </c>
      <c r="BB10" s="41"/>
      <c r="BC10" s="41" t="str">
        <f t="shared" si="26"/>
        <v>BCC</v>
      </c>
      <c r="BD10" s="41"/>
      <c r="BE10" s="41" t="str">
        <f t="shared" si="11"/>
        <v>Kitcheners</v>
      </c>
      <c r="BF10" s="41"/>
      <c r="BG10" s="41" t="str">
        <f t="shared" si="12"/>
        <v>BSCA</v>
      </c>
      <c r="BH10" s="41"/>
      <c r="BI10" s="41" t="str">
        <f t="shared" si="13"/>
        <v>Kitcheners</v>
      </c>
      <c r="BJ10" s="41"/>
      <c r="BK10" s="41" t="str">
        <f t="shared" si="14"/>
        <v>Players</v>
      </c>
      <c r="BL10" s="41"/>
      <c r="BM10" s="50" t="str">
        <f t="shared" si="15"/>
        <v>Plough</v>
      </c>
      <c r="BN10" s="41"/>
      <c r="BO10" s="50">
        <f t="shared" si="16"/>
      </c>
      <c r="BP10" s="9"/>
      <c r="BQ10" s="9"/>
      <c r="BR10" s="13"/>
      <c r="BS10" s="41" t="str">
        <f t="shared" si="27"/>
        <v>Kitcheners</v>
      </c>
      <c r="BT10" s="41" t="str">
        <f t="shared" si="28"/>
        <v>Railway Bell</v>
      </c>
      <c r="BU10" s="41" t="str">
        <f t="shared" si="29"/>
        <v>Kitcheners</v>
      </c>
      <c r="BV10" s="41" t="str">
        <f t="shared" si="30"/>
        <v>BCC</v>
      </c>
      <c r="BW10" s="41" t="str">
        <f t="shared" si="31"/>
        <v>Kitcheners</v>
      </c>
      <c r="BX10" s="41" t="str">
        <f t="shared" si="32"/>
        <v>Black Horse</v>
      </c>
      <c r="BY10" s="41" t="str">
        <f t="shared" si="33"/>
        <v>Kitcheners</v>
      </c>
      <c r="BZ10" s="41" t="str">
        <f t="shared" si="34"/>
        <v>BSCA</v>
      </c>
      <c r="CA10" s="41" t="str">
        <f t="shared" si="35"/>
        <v>Kitcheners</v>
      </c>
      <c r="CB10" s="41" t="str">
        <f t="shared" si="36"/>
        <v>Mitre</v>
      </c>
      <c r="CC10" s="41" t="str">
        <f t="shared" si="37"/>
        <v>Kitcheners</v>
      </c>
      <c r="CD10" s="41" t="str">
        <f t="shared" si="38"/>
        <v>Players</v>
      </c>
      <c r="CE10" s="41" t="str">
        <f t="shared" si="39"/>
        <v>Kitcheners</v>
      </c>
      <c r="CF10" s="41" t="str">
        <f t="shared" si="40"/>
        <v>Plough</v>
      </c>
      <c r="CG10" s="41">
        <f t="shared" si="17"/>
      </c>
      <c r="CH10" s="41">
        <f t="shared" si="41"/>
      </c>
      <c r="CI10" s="13"/>
      <c r="CJ10" s="13"/>
      <c r="CL10"/>
      <c r="CM10" s="106"/>
    </row>
    <row r="11" spans="2:91" s="2" customFormat="1" ht="17.25" thickBot="1">
      <c r="B11" s="1"/>
      <c r="S11" s="47"/>
      <c r="T11" s="47"/>
      <c r="U11" s="47"/>
      <c r="AD11"/>
      <c r="AE11"/>
      <c r="BB11">
        <f>IF(C11="","",AI11)</f>
      </c>
      <c r="BC11"/>
      <c r="BD11">
        <f>IF(E11="","",AK11)</f>
      </c>
      <c r="BE11"/>
      <c r="BF11">
        <f>IF(G11="","",AM11)</f>
      </c>
      <c r="BG11"/>
      <c r="BH11">
        <f>IF(I11="","",AO11)</f>
      </c>
      <c r="BI11"/>
      <c r="BJ11">
        <f>IF(K11="","",AQ11)</f>
      </c>
      <c r="BK11"/>
      <c r="BL11">
        <f>IF(M11="","",AS11)</f>
      </c>
      <c r="BM11"/>
      <c r="BN11"/>
      <c r="BO11" s="9"/>
      <c r="BP11" s="9"/>
      <c r="BQ11"/>
      <c r="BR11"/>
      <c r="CL11" s="106"/>
      <c r="CM11" s="106"/>
    </row>
    <row r="12" spans="2:91" s="2" customFormat="1" ht="17.25" thickBot="1">
      <c r="B12" s="23" t="s">
        <v>18</v>
      </c>
      <c r="C12" s="22"/>
      <c r="D12" s="22"/>
      <c r="F12" s="54" t="s">
        <v>19</v>
      </c>
      <c r="G12" s="30"/>
      <c r="H12" s="31"/>
      <c r="N12" s="59" t="s">
        <v>24</v>
      </c>
      <c r="O12" s="26"/>
      <c r="P12" s="27"/>
      <c r="Q12" s="47"/>
      <c r="S12" s="47"/>
      <c r="T12" s="47"/>
      <c r="U12" s="47"/>
      <c r="BB12">
        <f>IF(C12="","",AI12)</f>
      </c>
      <c r="BC12">
        <f>IF(D12="","",AJ12)</f>
      </c>
      <c r="BD12">
        <f>IF(E12="","",AK12)</f>
      </c>
      <c r="BE12"/>
      <c r="BF12">
        <f>IF(G12="","",AM12)</f>
      </c>
      <c r="BG12"/>
      <c r="BH12">
        <f>IF(I12="","",AO12)</f>
      </c>
      <c r="BI12"/>
      <c r="BJ12">
        <f>IF(K12="","",AQ12)</f>
      </c>
      <c r="BK12"/>
      <c r="BL12">
        <f>IF(M12="","",AS12)</f>
      </c>
      <c r="BM12"/>
      <c r="BN12"/>
      <c r="BO12" s="9"/>
      <c r="BP12" s="9"/>
      <c r="BQ12"/>
      <c r="BR12"/>
      <c r="CL12" s="106"/>
      <c r="CM12" s="106"/>
    </row>
    <row r="13" spans="2:91" s="2" customFormat="1" ht="17.25" thickBot="1">
      <c r="B13" s="29" t="s">
        <v>17</v>
      </c>
      <c r="C13" s="22"/>
      <c r="D13" s="22"/>
      <c r="N13" s="125" t="s">
        <v>73</v>
      </c>
      <c r="O13" s="126"/>
      <c r="P13" s="127"/>
      <c r="Q13" s="47"/>
      <c r="S13" s="47"/>
      <c r="T13" s="47"/>
      <c r="U13" s="47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BB13">
        <f>IF(C13="","",AI13)</f>
      </c>
      <c r="BC13">
        <f>IF(D13="","",AJ13)</f>
      </c>
      <c r="BD13">
        <f>IF(E13="","",AK13)</f>
      </c>
      <c r="BE13"/>
      <c r="BF13">
        <f>IF(G13="","",AM13)</f>
      </c>
      <c r="BG13"/>
      <c r="BH13">
        <f>IF(I13="","",AO13)</f>
      </c>
      <c r="BI13"/>
      <c r="BJ13">
        <f>IF(K13="","",AQ13)</f>
      </c>
      <c r="BK13"/>
      <c r="BL13">
        <f>IF(M13="","",AS13)</f>
      </c>
      <c r="BM13"/>
      <c r="BN13"/>
      <c r="BO13" s="9"/>
      <c r="BP13" s="9"/>
      <c r="BQ13"/>
      <c r="BR13"/>
      <c r="CK13" s="104"/>
      <c r="CL13" s="106"/>
      <c r="CM13"/>
    </row>
    <row r="14" spans="14:91" s="2" customFormat="1" ht="17.25" thickBot="1">
      <c r="N14" s="24"/>
      <c r="O14" s="25"/>
      <c r="P14" s="25"/>
      <c r="Q14" s="25"/>
      <c r="R14" s="25"/>
      <c r="S14" s="25"/>
      <c r="T14" s="25"/>
      <c r="U14" s="47"/>
      <c r="V14" s="5">
        <v>1</v>
      </c>
      <c r="W14" s="5">
        <f>IF($AD$3=$V14,$V3,"")</f>
      </c>
      <c r="X14" s="5">
        <f>IF($AD$4=$V14,$V4,"")</f>
      </c>
      <c r="Y14" s="5" t="str">
        <f>IF($AD$5=$V14,$V5,"")</f>
        <v>Black Horse</v>
      </c>
      <c r="Z14" s="5">
        <f>IF($AD$6=$V14,$V6,"")</f>
      </c>
      <c r="AA14" s="5">
        <f>IF($AD$7=$V14,$V7,"")</f>
      </c>
      <c r="AB14" s="5">
        <f>IF($AD$8=$V14,$V8,"")</f>
      </c>
      <c r="AC14" s="5">
        <f>IF($AD$9=$V14,$V9,"")</f>
      </c>
      <c r="AD14" s="5">
        <f>IF($AD$10=$V14,$V10,"")</f>
      </c>
      <c r="AE14" s="5" t="str">
        <f aca="true" t="shared" si="42" ref="AE14:AE21">+CONCATENATE(W14,X14,Y14,Z14,AA14,AB14,AC14,AD14)</f>
        <v>Black Horse</v>
      </c>
      <c r="AF14" s="5"/>
      <c r="AG14" s="5"/>
      <c r="AH14" s="5"/>
      <c r="AI14" s="5"/>
      <c r="AJ14" s="5"/>
      <c r="BC14">
        <f>IF(D14="","",AJ14)</f>
      </c>
      <c r="BD14">
        <f>IF(E14="","",AK14)</f>
      </c>
      <c r="BE14">
        <f>IF(F14="","",AL14)</f>
      </c>
      <c r="BF14"/>
      <c r="BG14">
        <f>IF(H14="","",AN14)</f>
      </c>
      <c r="BH14"/>
      <c r="BI14">
        <f>IF(J14="","",AP14)</f>
      </c>
      <c r="BJ14"/>
      <c r="BK14">
        <f>IF(L14="","",AR14)</f>
      </c>
      <c r="BL14"/>
      <c r="BM14">
        <f>IF(N14="","",AT14)</f>
      </c>
      <c r="BN14"/>
      <c r="BO14"/>
      <c r="BP14" s="9"/>
      <c r="BQ14" s="9"/>
      <c r="BR14"/>
      <c r="BS14"/>
      <c r="CK14"/>
      <c r="CL14" s="106"/>
      <c r="CM14" s="105"/>
    </row>
    <row r="15" spans="1:186" s="2" customFormat="1" ht="17.25" customHeight="1" thickBot="1">
      <c r="A15" s="137" t="s">
        <v>41</v>
      </c>
      <c r="B15" s="138"/>
      <c r="C15" s="132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4"/>
      <c r="Q15" s="10"/>
      <c r="R15" s="25"/>
      <c r="S15" s="25"/>
      <c r="T15" s="25"/>
      <c r="U15" s="47"/>
      <c r="V15" s="5">
        <v>2</v>
      </c>
      <c r="W15" s="5" t="str">
        <f>IF($AD3=$V15,$V3,"")</f>
        <v>Railway Bell</v>
      </c>
      <c r="X15" s="5">
        <f>IF($AD4=$V15,$V4,"")</f>
      </c>
      <c r="Y15" s="5">
        <f>IF($AD5=$V15,$V5,"")</f>
      </c>
      <c r="Z15" s="5">
        <f>IF($AD6=$V15,$V6,"")</f>
      </c>
      <c r="AA15" s="5">
        <f>IF($AD7=$V15,$V7,"")</f>
      </c>
      <c r="AB15" s="5">
        <f>IF($AD8=$V15,$V8,"")</f>
      </c>
      <c r="AC15" s="5">
        <f>IF($AD9=$V15,$V9,"")</f>
      </c>
      <c r="AD15" s="5">
        <f>IF($AD10=$V15,$V10,"")</f>
      </c>
      <c r="AE15" s="5" t="str">
        <f t="shared" si="42"/>
        <v>Railway Bell</v>
      </c>
      <c r="AF15" s="5"/>
      <c r="AG15" s="5"/>
      <c r="AH15" s="5"/>
      <c r="AI15" s="5"/>
      <c r="AJ15" s="5"/>
      <c r="BP15" s="13"/>
      <c r="BQ15" s="13"/>
      <c r="CK15" s="105"/>
      <c r="CL15"/>
      <c r="CM15"/>
      <c r="GD15" s="62"/>
    </row>
    <row r="16" spans="1:186" s="2" customFormat="1" ht="17.25" thickBot="1">
      <c r="A16" s="139"/>
      <c r="B16" s="140"/>
      <c r="C16" s="130" t="s">
        <v>8</v>
      </c>
      <c r="D16" s="131"/>
      <c r="E16" s="136" t="s">
        <v>15</v>
      </c>
      <c r="F16" s="131"/>
      <c r="G16" s="136" t="s">
        <v>10</v>
      </c>
      <c r="H16" s="131"/>
      <c r="I16" s="136" t="s">
        <v>25</v>
      </c>
      <c r="J16" s="131"/>
      <c r="K16" s="136" t="s">
        <v>26</v>
      </c>
      <c r="L16" s="135"/>
      <c r="M16" s="130" t="s">
        <v>27</v>
      </c>
      <c r="N16" s="135"/>
      <c r="O16" s="130" t="s">
        <v>12</v>
      </c>
      <c r="P16" s="135"/>
      <c r="Q16" s="10"/>
      <c r="R16"/>
      <c r="S16" s="48"/>
      <c r="T16" s="48"/>
      <c r="U16" s="47"/>
      <c r="V16" s="5">
        <v>3</v>
      </c>
      <c r="W16" s="5">
        <f>IF($AD3=$V16,$V3,"")</f>
      </c>
      <c r="X16" s="5">
        <f>IF($AD4=$V16,$V4,"")</f>
      </c>
      <c r="Y16" s="5">
        <f>IF($AD5=$V16,$V5,"")</f>
      </c>
      <c r="Z16" s="5">
        <f>IF($AD6=$V16,$V6,"")</f>
      </c>
      <c r="AA16" s="5">
        <f>IF($AD7=$V16,$V7,"")</f>
      </c>
      <c r="AB16" s="5">
        <f>IF($AD8=$V16,$V8,"")</f>
      </c>
      <c r="AC16" s="5" t="str">
        <f>IF($AD9=$V16,$V9,"")</f>
        <v>Plough</v>
      </c>
      <c r="AD16" s="5">
        <f>IF($AD10=$V16,$V10,"")</f>
      </c>
      <c r="AE16" s="5" t="str">
        <f t="shared" si="42"/>
        <v>Plough</v>
      </c>
      <c r="AF16" s="5"/>
      <c r="AG16" s="5"/>
      <c r="AH16" s="5"/>
      <c r="AI16" s="5"/>
      <c r="AJ16" s="5"/>
      <c r="BP16" s="13"/>
      <c r="BQ16" s="13"/>
      <c r="CK16"/>
      <c r="CL16" s="113"/>
      <c r="GD16" s="62"/>
    </row>
    <row r="17" spans="1:186" s="2" customFormat="1" ht="17.25" thickBot="1">
      <c r="A17" s="56">
        <v>1</v>
      </c>
      <c r="B17" s="57" t="str">
        <f aca="true" t="shared" si="43" ref="B17:B24">+AE14</f>
        <v>Black Horse</v>
      </c>
      <c r="C17" s="121">
        <f aca="true" t="shared" si="44" ref="C17:C24">+AE23</f>
        <v>14</v>
      </c>
      <c r="D17" s="122"/>
      <c r="E17" s="121">
        <f aca="true" t="shared" si="45" ref="E17:E24">+AE33</f>
        <v>10</v>
      </c>
      <c r="F17" s="122"/>
      <c r="G17" s="121">
        <f aca="true" t="shared" si="46" ref="G17:G24">+C17-E17</f>
        <v>4</v>
      </c>
      <c r="H17" s="122"/>
      <c r="I17" s="121">
        <f aca="true" t="shared" si="47" ref="I17:I24">+AE43</f>
        <v>74</v>
      </c>
      <c r="J17" s="122"/>
      <c r="K17" s="121">
        <f aca="true" t="shared" si="48" ref="K17:K24">+C17*9-I17</f>
        <v>52</v>
      </c>
      <c r="L17" s="122"/>
      <c r="M17" s="121">
        <f aca="true" t="shared" si="49" ref="M17:M24">+I17-K17</f>
        <v>22</v>
      </c>
      <c r="N17" s="122"/>
      <c r="O17" s="121">
        <f aca="true" t="shared" si="50" ref="O17:O24">+E17*2+I17</f>
        <v>94</v>
      </c>
      <c r="P17" s="122"/>
      <c r="Q17" s="43"/>
      <c r="R17"/>
      <c r="S17" s="48"/>
      <c r="T17" s="48"/>
      <c r="U17" s="47"/>
      <c r="V17" s="5">
        <v>4</v>
      </c>
      <c r="W17" s="5">
        <f>IF($AD3=$V17,$V3,"")</f>
      </c>
      <c r="X17" s="5">
        <f>IF($AD4=$V17,$V4,"")</f>
      </c>
      <c r="Y17" s="5">
        <f>IF($AD5=$V17,$V5,"")</f>
      </c>
      <c r="Z17" s="5">
        <f>IF($AD6=$V17,$V6,"")</f>
      </c>
      <c r="AA17" s="5" t="str">
        <f>IF($AD7=$V17,$V7,"")</f>
        <v>Mitre</v>
      </c>
      <c r="AB17" s="5">
        <f>IF($AD8=$V17,$V8,"")</f>
      </c>
      <c r="AC17" s="5">
        <f>IF($AD9=$V17,$V9,"")</f>
      </c>
      <c r="AD17" s="5">
        <f>IF($AD10=$V17,$V10,"")</f>
      </c>
      <c r="AE17" s="5" t="str">
        <f t="shared" si="42"/>
        <v>Mitre</v>
      </c>
      <c r="AF17" s="5"/>
      <c r="AG17" s="5"/>
      <c r="AH17" s="5"/>
      <c r="AI17" s="5"/>
      <c r="AJ17" s="5"/>
      <c r="BP17" s="13"/>
      <c r="BQ17" s="13"/>
      <c r="CK17" s="106"/>
      <c r="CL17"/>
      <c r="GD17" s="62"/>
    </row>
    <row r="18" spans="1:186" s="2" customFormat="1" ht="17.25" thickBot="1">
      <c r="A18" s="56">
        <v>2</v>
      </c>
      <c r="B18" s="57" t="str">
        <f t="shared" si="43"/>
        <v>Railway Bell</v>
      </c>
      <c r="C18" s="121">
        <f t="shared" si="44"/>
        <v>14</v>
      </c>
      <c r="D18" s="122"/>
      <c r="E18" s="121">
        <f t="shared" si="45"/>
        <v>7</v>
      </c>
      <c r="F18" s="122"/>
      <c r="G18" s="121">
        <f t="shared" si="46"/>
        <v>7</v>
      </c>
      <c r="H18" s="122"/>
      <c r="I18" s="121">
        <f t="shared" si="47"/>
        <v>73</v>
      </c>
      <c r="J18" s="122"/>
      <c r="K18" s="121">
        <f t="shared" si="48"/>
        <v>53</v>
      </c>
      <c r="L18" s="122"/>
      <c r="M18" s="121">
        <f t="shared" si="49"/>
        <v>20</v>
      </c>
      <c r="N18" s="122"/>
      <c r="O18" s="121">
        <f t="shared" si="50"/>
        <v>87</v>
      </c>
      <c r="P18" s="122"/>
      <c r="Q18" s="43"/>
      <c r="R18"/>
      <c r="S18" s="48"/>
      <c r="T18" s="48"/>
      <c r="U18" s="47"/>
      <c r="V18" s="5">
        <v>5</v>
      </c>
      <c r="W18" s="5">
        <f>IF($AD3=$V18,$V3,"")</f>
      </c>
      <c r="X18" s="5">
        <f>IF($AD4=$V18,$V4,"")</f>
      </c>
      <c r="Y18" s="5">
        <f>IF($AD5=$V18,$V5,"")</f>
      </c>
      <c r="Z18" s="5">
        <f>IF($AD6=$V18,$V6,"")</f>
      </c>
      <c r="AA18" s="5">
        <f>IF($AD7=$V18,$V7,"")</f>
      </c>
      <c r="AB18" s="5" t="str">
        <f>IF($AD8=$V18,$V8,"")</f>
        <v>Players</v>
      </c>
      <c r="AC18" s="5">
        <f>IF($AD9=$V18,$V9,"")</f>
      </c>
      <c r="AD18" s="5">
        <f>IF($AD10=$V18,$V10,"")</f>
      </c>
      <c r="AE18" s="5" t="str">
        <f t="shared" si="42"/>
        <v>Players</v>
      </c>
      <c r="AF18" s="5"/>
      <c r="AG18" s="5"/>
      <c r="AH18" s="5"/>
      <c r="AI18" s="5"/>
      <c r="AJ18" s="5"/>
      <c r="BP18" s="13"/>
      <c r="BQ18" s="13"/>
      <c r="CK18" s="106"/>
      <c r="CL18" s="106"/>
      <c r="GD18"/>
    </row>
    <row r="19" spans="1:90" ht="17.25" thickBot="1">
      <c r="A19" s="58">
        <v>3</v>
      </c>
      <c r="B19" s="57" t="str">
        <f t="shared" si="43"/>
        <v>Plough</v>
      </c>
      <c r="C19" s="119">
        <f t="shared" si="44"/>
        <v>14</v>
      </c>
      <c r="D19" s="120"/>
      <c r="E19" s="119">
        <f t="shared" si="45"/>
        <v>9</v>
      </c>
      <c r="F19" s="120"/>
      <c r="G19" s="119">
        <f t="shared" si="46"/>
        <v>5</v>
      </c>
      <c r="H19" s="120"/>
      <c r="I19" s="119">
        <f t="shared" si="47"/>
        <v>68</v>
      </c>
      <c r="J19" s="120"/>
      <c r="K19" s="119">
        <f t="shared" si="48"/>
        <v>58</v>
      </c>
      <c r="L19" s="120"/>
      <c r="M19" s="119">
        <f t="shared" si="49"/>
        <v>10</v>
      </c>
      <c r="N19" s="120"/>
      <c r="O19" s="119">
        <f t="shared" si="50"/>
        <v>86</v>
      </c>
      <c r="P19" s="120"/>
      <c r="Q19" s="43"/>
      <c r="V19" s="5">
        <v>6</v>
      </c>
      <c r="W19" s="5">
        <f>IF($AD3=$V19,$V3,"")</f>
      </c>
      <c r="X19" s="5" t="str">
        <f>IF($AD4=$V19,$V4,"")</f>
        <v>BCC</v>
      </c>
      <c r="Y19" s="5">
        <f>IF($AD5=$V19,$V5,"")</f>
      </c>
      <c r="Z19" s="5">
        <f>IF($AD6=$V19,$V6,"")</f>
      </c>
      <c r="AA19" s="5">
        <f>IF($AD7=$V19,$V7,"")</f>
      </c>
      <c r="AB19" s="5">
        <f>IF($AD8=$V19,$V8,"")</f>
      </c>
      <c r="AC19" s="5">
        <f>IF($AD9=$V19,$V9,"")</f>
      </c>
      <c r="AD19" s="5">
        <f>IF($AD10=$V19,$V10,"")</f>
      </c>
      <c r="AE19" s="5" t="str">
        <f t="shared" si="42"/>
        <v>BCC</v>
      </c>
      <c r="AF19" s="5"/>
      <c r="AG19" s="5"/>
      <c r="AH19" s="5"/>
      <c r="AI19" s="5"/>
      <c r="AJ19" s="5"/>
      <c r="BO19"/>
      <c r="BQ19" s="9"/>
      <c r="CK19" s="106"/>
      <c r="CL19" s="106"/>
    </row>
    <row r="20" spans="1:90" ht="17.25" thickBot="1">
      <c r="A20" s="58">
        <v>4</v>
      </c>
      <c r="B20" s="57" t="str">
        <f t="shared" si="43"/>
        <v>Mitre</v>
      </c>
      <c r="C20" s="119">
        <f t="shared" si="44"/>
        <v>14</v>
      </c>
      <c r="D20" s="120"/>
      <c r="E20" s="119">
        <f t="shared" si="45"/>
        <v>8</v>
      </c>
      <c r="F20" s="120"/>
      <c r="G20" s="119">
        <f t="shared" si="46"/>
        <v>6</v>
      </c>
      <c r="H20" s="120"/>
      <c r="I20" s="119">
        <f t="shared" si="47"/>
        <v>59</v>
      </c>
      <c r="J20" s="120"/>
      <c r="K20" s="119">
        <f t="shared" si="48"/>
        <v>67</v>
      </c>
      <c r="L20" s="120"/>
      <c r="M20" s="119">
        <f t="shared" si="49"/>
        <v>-8</v>
      </c>
      <c r="N20" s="120"/>
      <c r="O20" s="119">
        <f t="shared" si="50"/>
        <v>75</v>
      </c>
      <c r="P20" s="120"/>
      <c r="Q20" s="43"/>
      <c r="V20" s="5">
        <v>7</v>
      </c>
      <c r="W20" s="5">
        <f>IF($AD3=$V20,$V3,"")</f>
      </c>
      <c r="X20" s="5">
        <f>IF($AD4=$V20,$V4,"")</f>
      </c>
      <c r="Y20" s="5">
        <f>IF($AD5=$V20,$V5,"")</f>
      </c>
      <c r="Z20" s="5" t="str">
        <f>IF($AD6=$V20,$V6,"")</f>
        <v>BSCA</v>
      </c>
      <c r="AA20" s="5">
        <f>IF($AD7=$V20,$V7,"")</f>
      </c>
      <c r="AB20" s="5">
        <f>IF($AD8=$V20,$V8,"")</f>
      </c>
      <c r="AC20" s="5">
        <f>IF($AD9=$V20,$V9,"")</f>
      </c>
      <c r="AD20" s="5">
        <f>IF($AD10=$V20,$V10,"")</f>
      </c>
      <c r="AE20" s="5" t="str">
        <f t="shared" si="42"/>
        <v>BSCA</v>
      </c>
      <c r="AF20" s="5"/>
      <c r="AG20" s="5"/>
      <c r="AH20" s="5"/>
      <c r="AI20" s="5"/>
      <c r="AJ20" s="5"/>
      <c r="BO20"/>
      <c r="BQ20" s="9"/>
      <c r="CK20" s="106"/>
      <c r="CL20" s="106"/>
    </row>
    <row r="21" spans="1:91" ht="17.25" thickBot="1">
      <c r="A21" s="58">
        <v>5</v>
      </c>
      <c r="B21" s="57" t="str">
        <f t="shared" si="43"/>
        <v>Players</v>
      </c>
      <c r="C21" s="119">
        <f t="shared" si="44"/>
        <v>14</v>
      </c>
      <c r="D21" s="120"/>
      <c r="E21" s="119">
        <f t="shared" si="45"/>
        <v>6</v>
      </c>
      <c r="F21" s="120"/>
      <c r="G21" s="119">
        <f t="shared" si="46"/>
        <v>8</v>
      </c>
      <c r="H21" s="120"/>
      <c r="I21" s="119">
        <f t="shared" si="47"/>
        <v>60</v>
      </c>
      <c r="J21" s="120"/>
      <c r="K21" s="119">
        <f t="shared" si="48"/>
        <v>66</v>
      </c>
      <c r="L21" s="120"/>
      <c r="M21" s="119">
        <f t="shared" si="49"/>
        <v>-6</v>
      </c>
      <c r="N21" s="120"/>
      <c r="O21" s="119">
        <f t="shared" si="50"/>
        <v>72</v>
      </c>
      <c r="P21" s="120"/>
      <c r="Q21" s="43"/>
      <c r="V21" s="5">
        <v>8</v>
      </c>
      <c r="W21" s="5">
        <f>IF($AD3=$V21,$V3,"")</f>
      </c>
      <c r="X21" s="5">
        <f>IF($AD4=$V21,$V4,"")</f>
      </c>
      <c r="Y21" s="5">
        <f>IF($AD5=$V21,$V5,"")</f>
      </c>
      <c r="Z21" s="5">
        <f>IF($AD6=$V21,$V6,"")</f>
      </c>
      <c r="AA21" s="5">
        <f>IF($AD7=$V21,$V7,"")</f>
      </c>
      <c r="AB21" s="5">
        <f>IF($AD8=$V21,$V8,"")</f>
      </c>
      <c r="AC21" s="5">
        <f>IF($AD9=$V21,$V9,"")</f>
      </c>
      <c r="AD21" s="5" t="str">
        <f>IF($AD10=$V21,$V10,"")</f>
        <v>Kitcheners</v>
      </c>
      <c r="AE21" s="5" t="str">
        <f t="shared" si="42"/>
        <v>Kitcheners</v>
      </c>
      <c r="AF21" s="5"/>
      <c r="AG21" s="5"/>
      <c r="AH21" s="5"/>
      <c r="AI21" s="5"/>
      <c r="AJ21" s="5"/>
      <c r="BO21"/>
      <c r="BQ21" s="9"/>
      <c r="CL21" s="106"/>
      <c r="CM21" s="100"/>
    </row>
    <row r="22" spans="1:90" ht="17.25" thickBot="1">
      <c r="A22" s="58">
        <v>6</v>
      </c>
      <c r="B22" s="57" t="str">
        <f t="shared" si="43"/>
        <v>BCC</v>
      </c>
      <c r="C22" s="121">
        <f t="shared" si="44"/>
        <v>14</v>
      </c>
      <c r="D22" s="122"/>
      <c r="E22" s="121">
        <f t="shared" si="45"/>
        <v>6</v>
      </c>
      <c r="F22" s="122"/>
      <c r="G22" s="121">
        <f t="shared" si="46"/>
        <v>8</v>
      </c>
      <c r="H22" s="122"/>
      <c r="I22" s="121">
        <f t="shared" si="47"/>
        <v>58</v>
      </c>
      <c r="J22" s="122"/>
      <c r="K22" s="121">
        <f t="shared" si="48"/>
        <v>68</v>
      </c>
      <c r="L22" s="122"/>
      <c r="M22" s="121">
        <f t="shared" si="49"/>
        <v>-10</v>
      </c>
      <c r="N22" s="122"/>
      <c r="O22" s="121">
        <f t="shared" si="50"/>
        <v>70</v>
      </c>
      <c r="P22" s="122"/>
      <c r="Q22" s="55"/>
      <c r="W22" t="s">
        <v>8</v>
      </c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BO22"/>
      <c r="BQ22" s="9"/>
      <c r="CK22" s="105"/>
      <c r="CL22" s="106"/>
    </row>
    <row r="23" spans="1:90" ht="17.25" thickBot="1">
      <c r="A23" s="58">
        <v>7</v>
      </c>
      <c r="B23" s="57" t="str">
        <f t="shared" si="43"/>
        <v>BSCA</v>
      </c>
      <c r="C23" s="128">
        <f t="shared" si="44"/>
        <v>14</v>
      </c>
      <c r="D23" s="129"/>
      <c r="E23" s="128">
        <f t="shared" si="45"/>
        <v>5</v>
      </c>
      <c r="F23" s="129"/>
      <c r="G23" s="128">
        <f t="shared" si="46"/>
        <v>9</v>
      </c>
      <c r="H23" s="129"/>
      <c r="I23" s="128">
        <f t="shared" si="47"/>
        <v>60</v>
      </c>
      <c r="J23" s="129"/>
      <c r="K23" s="128">
        <f t="shared" si="48"/>
        <v>66</v>
      </c>
      <c r="L23" s="129"/>
      <c r="M23" s="128">
        <f t="shared" si="49"/>
        <v>-6</v>
      </c>
      <c r="N23" s="129"/>
      <c r="O23" s="128">
        <f t="shared" si="50"/>
        <v>70</v>
      </c>
      <c r="P23" s="129"/>
      <c r="Q23" s="55"/>
      <c r="V23" s="5">
        <v>1</v>
      </c>
      <c r="W23" s="5">
        <f aca="true" t="shared" si="51" ref="W23:W30">IF($AD$3=$V23,$W$3,"")</f>
      </c>
      <c r="X23" s="5">
        <f aca="true" t="shared" si="52" ref="X23:X30">IF($AD$4=$V23,$W$4,"")</f>
      </c>
      <c r="Y23" s="5">
        <f aca="true" t="shared" si="53" ref="Y23:Y30">IF($AD$5=$V23,$W$5,"")</f>
        <v>14</v>
      </c>
      <c r="Z23" s="5">
        <f aca="true" t="shared" si="54" ref="Z23:Z30">IF($AD$6=$V23,$W$6,"")</f>
      </c>
      <c r="AA23" s="5">
        <f aca="true" t="shared" si="55" ref="AA23:AA30">IF($AD$7=$V23,$W$7,"")</f>
      </c>
      <c r="AB23" s="5">
        <f aca="true" t="shared" si="56" ref="AB23:AB30">IF($AD$8=$V23,$W$8,"")</f>
      </c>
      <c r="AC23" s="5">
        <f aca="true" t="shared" si="57" ref="AC23:AC30">IF($AD$9=$V23,$W$9,"")</f>
      </c>
      <c r="AD23" s="5">
        <f aca="true" t="shared" si="58" ref="AD23:AD30">IF($AD$10=$V23,$W$10,"")</f>
      </c>
      <c r="AE23" s="5">
        <f aca="true" t="shared" si="59" ref="AE23:AE30">+SUM(W23:AD23)</f>
        <v>14</v>
      </c>
      <c r="AF23" s="5"/>
      <c r="AG23" s="5"/>
      <c r="AH23" s="5"/>
      <c r="AI23" s="5"/>
      <c r="AJ23" s="5"/>
      <c r="AK23" s="5"/>
      <c r="BO23"/>
      <c r="BQ23" s="9"/>
      <c r="CL23" s="106"/>
    </row>
    <row r="24" spans="1:90" ht="17.25" thickBot="1">
      <c r="A24" s="58">
        <v>8</v>
      </c>
      <c r="B24" s="57" t="str">
        <f t="shared" si="43"/>
        <v>Kitcheners</v>
      </c>
      <c r="C24" s="128">
        <f t="shared" si="44"/>
        <v>14</v>
      </c>
      <c r="D24" s="129"/>
      <c r="E24" s="128">
        <f t="shared" si="45"/>
        <v>5</v>
      </c>
      <c r="F24" s="129"/>
      <c r="G24" s="128">
        <f t="shared" si="46"/>
        <v>9</v>
      </c>
      <c r="H24" s="129"/>
      <c r="I24" s="128">
        <f t="shared" si="47"/>
        <v>52</v>
      </c>
      <c r="J24" s="129"/>
      <c r="K24" s="128">
        <f t="shared" si="48"/>
        <v>74</v>
      </c>
      <c r="L24" s="129"/>
      <c r="M24" s="128">
        <f t="shared" si="49"/>
        <v>-22</v>
      </c>
      <c r="N24" s="129"/>
      <c r="O24" s="128">
        <f t="shared" si="50"/>
        <v>62</v>
      </c>
      <c r="P24" s="129"/>
      <c r="Q24" s="55"/>
      <c r="V24" s="5">
        <v>2</v>
      </c>
      <c r="W24" s="5">
        <f t="shared" si="51"/>
        <v>14</v>
      </c>
      <c r="X24" s="5">
        <f t="shared" si="52"/>
      </c>
      <c r="Y24" s="5">
        <f t="shared" si="53"/>
      </c>
      <c r="Z24" s="5">
        <f t="shared" si="54"/>
      </c>
      <c r="AA24" s="5">
        <f t="shared" si="55"/>
      </c>
      <c r="AB24" s="5">
        <f t="shared" si="56"/>
      </c>
      <c r="AC24" s="5">
        <f t="shared" si="57"/>
      </c>
      <c r="AD24" s="5">
        <f t="shared" si="58"/>
      </c>
      <c r="AE24" s="5">
        <f t="shared" si="59"/>
        <v>14</v>
      </c>
      <c r="AF24" s="5"/>
      <c r="AG24" s="5"/>
      <c r="AH24" s="5"/>
      <c r="AI24" s="5"/>
      <c r="AJ24" s="5"/>
      <c r="AK24" s="5"/>
      <c r="BO24"/>
      <c r="BQ24" s="9"/>
      <c r="CK24" s="106"/>
      <c r="CL24" s="106"/>
    </row>
    <row r="25" spans="22:90" ht="12.75">
      <c r="V25" s="5">
        <v>3</v>
      </c>
      <c r="W25" s="5">
        <f t="shared" si="51"/>
      </c>
      <c r="X25" s="5">
        <f t="shared" si="52"/>
      </c>
      <c r="Y25" s="5">
        <f t="shared" si="53"/>
      </c>
      <c r="Z25" s="5">
        <f t="shared" si="54"/>
      </c>
      <c r="AA25" s="5">
        <f t="shared" si="55"/>
      </c>
      <c r="AB25" s="5">
        <f t="shared" si="56"/>
      </c>
      <c r="AC25" s="5">
        <f t="shared" si="57"/>
        <v>14</v>
      </c>
      <c r="AD25" s="5">
        <f t="shared" si="58"/>
      </c>
      <c r="AE25" s="5">
        <f t="shared" si="59"/>
        <v>14</v>
      </c>
      <c r="AF25" s="5"/>
      <c r="AG25" s="5"/>
      <c r="AH25" s="5"/>
      <c r="AI25" s="5"/>
      <c r="AJ25" s="5"/>
      <c r="BO25"/>
      <c r="BQ25" s="9"/>
      <c r="CK25" s="106"/>
      <c r="CL25" s="109"/>
    </row>
    <row r="26" spans="22:89" ht="12.75">
      <c r="V26" s="5">
        <v>4</v>
      </c>
      <c r="W26" s="5">
        <f t="shared" si="51"/>
      </c>
      <c r="X26" s="5">
        <f t="shared" si="52"/>
      </c>
      <c r="Y26" s="5">
        <f t="shared" si="53"/>
      </c>
      <c r="Z26" s="5">
        <f t="shared" si="54"/>
      </c>
      <c r="AA26" s="5">
        <f t="shared" si="55"/>
        <v>14</v>
      </c>
      <c r="AB26" s="5">
        <f t="shared" si="56"/>
      </c>
      <c r="AC26" s="5">
        <f t="shared" si="57"/>
      </c>
      <c r="AD26" s="5">
        <f t="shared" si="58"/>
      </c>
      <c r="AE26" s="5">
        <f t="shared" si="59"/>
        <v>14</v>
      </c>
      <c r="AF26" s="5"/>
      <c r="AG26" s="5"/>
      <c r="AH26" s="5"/>
      <c r="AI26" s="5"/>
      <c r="AJ26" s="5"/>
      <c r="BO26"/>
      <c r="BQ26" s="9"/>
      <c r="CK26" s="106"/>
    </row>
    <row r="27" spans="22:90" ht="12.75">
      <c r="V27" s="5">
        <v>5</v>
      </c>
      <c r="W27" s="5">
        <f t="shared" si="51"/>
      </c>
      <c r="X27" s="5">
        <f t="shared" si="52"/>
      </c>
      <c r="Y27" s="5">
        <f t="shared" si="53"/>
      </c>
      <c r="Z27" s="5">
        <f t="shared" si="54"/>
      </c>
      <c r="AA27" s="5">
        <f t="shared" si="55"/>
      </c>
      <c r="AB27" s="5">
        <f t="shared" si="56"/>
        <v>14</v>
      </c>
      <c r="AC27" s="5">
        <f t="shared" si="57"/>
      </c>
      <c r="AD27" s="5">
        <f t="shared" si="58"/>
      </c>
      <c r="AE27" s="5">
        <f t="shared" si="59"/>
        <v>14</v>
      </c>
      <c r="AF27" s="5"/>
      <c r="AG27" s="5"/>
      <c r="AH27" s="5"/>
      <c r="AI27" s="5"/>
      <c r="AJ27" s="5"/>
      <c r="BO27"/>
      <c r="BQ27" s="9"/>
      <c r="CK27" s="106"/>
      <c r="CL27" s="106"/>
    </row>
    <row r="28" spans="2:90" ht="12.75">
      <c r="B28" s="87"/>
      <c r="V28" s="5">
        <v>6</v>
      </c>
      <c r="W28" s="5">
        <f t="shared" si="51"/>
      </c>
      <c r="X28" s="5">
        <f t="shared" si="52"/>
        <v>14</v>
      </c>
      <c r="Y28" s="5">
        <f t="shared" si="53"/>
      </c>
      <c r="Z28" s="5">
        <f t="shared" si="54"/>
      </c>
      <c r="AA28" s="5">
        <f t="shared" si="55"/>
      </c>
      <c r="AB28" s="5">
        <f t="shared" si="56"/>
      </c>
      <c r="AC28" s="5">
        <f t="shared" si="57"/>
      </c>
      <c r="AD28" s="5">
        <f t="shared" si="58"/>
      </c>
      <c r="AE28" s="5">
        <f t="shared" si="59"/>
        <v>14</v>
      </c>
      <c r="BO28"/>
      <c r="BQ28" s="9"/>
      <c r="CK28" s="97"/>
      <c r="CL28" s="106"/>
    </row>
    <row r="29" spans="2:90" ht="12.75">
      <c r="B29" s="87"/>
      <c r="V29" s="5">
        <v>7</v>
      </c>
      <c r="W29" s="5">
        <f t="shared" si="51"/>
      </c>
      <c r="X29" s="5">
        <f t="shared" si="52"/>
      </c>
      <c r="Y29" s="5">
        <f t="shared" si="53"/>
      </c>
      <c r="Z29" s="5">
        <f t="shared" si="54"/>
        <v>14</v>
      </c>
      <c r="AA29" s="5">
        <f t="shared" si="55"/>
      </c>
      <c r="AB29" s="5">
        <f t="shared" si="56"/>
      </c>
      <c r="AC29" s="5">
        <f t="shared" si="57"/>
      </c>
      <c r="AD29" s="5">
        <f t="shared" si="58"/>
      </c>
      <c r="AE29" s="5">
        <f t="shared" si="59"/>
        <v>14</v>
      </c>
      <c r="BO29"/>
      <c r="BQ29" s="9"/>
      <c r="CK29" s="97"/>
      <c r="CL29" s="106"/>
    </row>
    <row r="30" spans="2:90" ht="12.75">
      <c r="B30" s="87"/>
      <c r="V30" s="5">
        <v>8</v>
      </c>
      <c r="W30" s="5">
        <f t="shared" si="51"/>
      </c>
      <c r="X30" s="5">
        <f t="shared" si="52"/>
      </c>
      <c r="Y30" s="5">
        <f t="shared" si="53"/>
      </c>
      <c r="Z30" s="5">
        <f t="shared" si="54"/>
      </c>
      <c r="AA30" s="5">
        <f t="shared" si="55"/>
      </c>
      <c r="AB30" s="5">
        <f t="shared" si="56"/>
      </c>
      <c r="AC30" s="5">
        <f t="shared" si="57"/>
      </c>
      <c r="AD30" s="5">
        <f t="shared" si="58"/>
        <v>14</v>
      </c>
      <c r="AE30" s="5">
        <f t="shared" si="59"/>
        <v>14</v>
      </c>
      <c r="BO30"/>
      <c r="BQ30" s="9"/>
      <c r="CL30" s="106"/>
    </row>
    <row r="31" spans="2:69" ht="12.75">
      <c r="B31" s="87"/>
      <c r="BO31"/>
      <c r="BQ31" s="9"/>
    </row>
    <row r="32" spans="23:69" ht="12.75">
      <c r="W32" t="s">
        <v>9</v>
      </c>
      <c r="BO32"/>
      <c r="BQ32" s="9"/>
    </row>
    <row r="33" spans="2:69" ht="15" customHeight="1">
      <c r="B33" s="88"/>
      <c r="V33" s="5">
        <v>1</v>
      </c>
      <c r="W33" s="5">
        <f aca="true" t="shared" si="60" ref="W33:W40">IF($AD$3=$V33,$X$3,"")</f>
      </c>
      <c r="X33" s="5">
        <f aca="true" t="shared" si="61" ref="X33:X40">IF($AD$4=$V33,$X$4,"")</f>
      </c>
      <c r="Y33" s="5">
        <f aca="true" t="shared" si="62" ref="Y33:Y40">IF($AD$5=$V33,$X$5,"")</f>
        <v>10</v>
      </c>
      <c r="Z33" s="5">
        <f aca="true" t="shared" si="63" ref="Z33:Z40">IF($AD$6=$V33,$X$6,"")</f>
      </c>
      <c r="AA33" s="5">
        <f aca="true" t="shared" si="64" ref="AA33:AA40">IF($AD$7=$V33,$X$7,"")</f>
      </c>
      <c r="AB33" s="5">
        <f aca="true" t="shared" si="65" ref="AB33:AB40">IF($AD$8=$V33,$X$8,"")</f>
      </c>
      <c r="AC33" s="5">
        <f aca="true" t="shared" si="66" ref="AC33:AC40">IF($AD$9=$V33,$X$9,"")</f>
      </c>
      <c r="AD33" s="5">
        <f aca="true" t="shared" si="67" ref="AD33:AD40">IF($AD$10=$V33,$X$10,"")</f>
      </c>
      <c r="AE33" s="5">
        <f aca="true" t="shared" si="68" ref="AE33:AE40">+SUM(W33:AD33)</f>
        <v>10</v>
      </c>
      <c r="BO33"/>
      <c r="BQ33" s="9"/>
    </row>
    <row r="34" spans="22:69" ht="12.75">
      <c r="V34" s="5">
        <v>2</v>
      </c>
      <c r="W34" s="5">
        <f t="shared" si="60"/>
        <v>7</v>
      </c>
      <c r="X34" s="5">
        <f t="shared" si="61"/>
      </c>
      <c r="Y34" s="5">
        <f t="shared" si="62"/>
      </c>
      <c r="Z34" s="5">
        <f t="shared" si="63"/>
      </c>
      <c r="AA34" s="5">
        <f t="shared" si="64"/>
      </c>
      <c r="AB34" s="5">
        <f t="shared" si="65"/>
      </c>
      <c r="AC34" s="5">
        <f t="shared" si="66"/>
      </c>
      <c r="AD34" s="5">
        <f t="shared" si="67"/>
      </c>
      <c r="AE34" s="5">
        <f t="shared" si="68"/>
        <v>7</v>
      </c>
      <c r="BO34"/>
      <c r="BQ34" s="9"/>
    </row>
    <row r="35" spans="8:69" ht="12.75" customHeight="1">
      <c r="H35" s="28"/>
      <c r="V35" s="5">
        <v>3</v>
      </c>
      <c r="W35" s="5">
        <f t="shared" si="60"/>
      </c>
      <c r="X35" s="5">
        <f t="shared" si="61"/>
      </c>
      <c r="Y35" s="5">
        <f t="shared" si="62"/>
      </c>
      <c r="Z35" s="5">
        <f t="shared" si="63"/>
      </c>
      <c r="AA35" s="5">
        <f t="shared" si="64"/>
      </c>
      <c r="AB35" s="5">
        <f t="shared" si="65"/>
      </c>
      <c r="AC35" s="5">
        <f t="shared" si="66"/>
        <v>9</v>
      </c>
      <c r="AD35" s="5">
        <f t="shared" si="67"/>
      </c>
      <c r="AE35" s="5">
        <f t="shared" si="68"/>
        <v>9</v>
      </c>
      <c r="BO35"/>
      <c r="BQ35" s="9"/>
    </row>
    <row r="36" spans="22:69" ht="12.75">
      <c r="V36" s="5">
        <v>4</v>
      </c>
      <c r="W36" s="5">
        <f t="shared" si="60"/>
      </c>
      <c r="X36" s="5">
        <f t="shared" si="61"/>
      </c>
      <c r="Y36" s="5">
        <f t="shared" si="62"/>
      </c>
      <c r="Z36" s="5">
        <f t="shared" si="63"/>
      </c>
      <c r="AA36" s="5">
        <f t="shared" si="64"/>
        <v>8</v>
      </c>
      <c r="AB36" s="5">
        <f t="shared" si="65"/>
      </c>
      <c r="AC36" s="5">
        <f t="shared" si="66"/>
      </c>
      <c r="AD36" s="5">
        <f t="shared" si="67"/>
      </c>
      <c r="AE36" s="5">
        <f t="shared" si="68"/>
        <v>8</v>
      </c>
      <c r="BO36"/>
      <c r="BQ36" s="9"/>
    </row>
    <row r="37" spans="22:69" ht="12.75">
      <c r="V37">
        <v>5</v>
      </c>
      <c r="W37" s="5">
        <f t="shared" si="60"/>
      </c>
      <c r="X37" s="5">
        <f t="shared" si="61"/>
      </c>
      <c r="Y37" s="5">
        <f t="shared" si="62"/>
      </c>
      <c r="Z37" s="5">
        <f t="shared" si="63"/>
      </c>
      <c r="AA37" s="5">
        <f t="shared" si="64"/>
      </c>
      <c r="AB37" s="5">
        <f t="shared" si="65"/>
        <v>6</v>
      </c>
      <c r="AC37" s="5">
        <f t="shared" si="66"/>
      </c>
      <c r="AD37" s="5">
        <f t="shared" si="67"/>
      </c>
      <c r="AE37" s="5">
        <f t="shared" si="68"/>
        <v>6</v>
      </c>
      <c r="BO37"/>
      <c r="BQ37" s="9"/>
    </row>
    <row r="38" spans="22:69" ht="12.75">
      <c r="V38" s="5">
        <v>6</v>
      </c>
      <c r="W38" s="5">
        <f t="shared" si="60"/>
      </c>
      <c r="X38" s="5">
        <f t="shared" si="61"/>
        <v>6</v>
      </c>
      <c r="Y38" s="5">
        <f t="shared" si="62"/>
      </c>
      <c r="Z38" s="5">
        <f t="shared" si="63"/>
      </c>
      <c r="AA38" s="5">
        <f t="shared" si="64"/>
      </c>
      <c r="AB38" s="5">
        <f t="shared" si="65"/>
      </c>
      <c r="AC38" s="5">
        <f t="shared" si="66"/>
      </c>
      <c r="AD38" s="5">
        <f t="shared" si="67"/>
      </c>
      <c r="AE38" s="5">
        <f t="shared" si="68"/>
        <v>6</v>
      </c>
      <c r="BO38"/>
      <c r="BQ38" s="9"/>
    </row>
    <row r="39" spans="22:69" ht="12.75">
      <c r="V39" s="5">
        <v>7</v>
      </c>
      <c r="W39" s="5">
        <f t="shared" si="60"/>
      </c>
      <c r="X39" s="5">
        <f t="shared" si="61"/>
      </c>
      <c r="Y39" s="5">
        <f t="shared" si="62"/>
      </c>
      <c r="Z39" s="5">
        <f t="shared" si="63"/>
        <v>5</v>
      </c>
      <c r="AA39" s="5">
        <f t="shared" si="64"/>
      </c>
      <c r="AB39" s="5">
        <f t="shared" si="65"/>
      </c>
      <c r="AC39" s="5">
        <f t="shared" si="66"/>
      </c>
      <c r="AD39" s="5">
        <f t="shared" si="67"/>
      </c>
      <c r="AE39" s="5">
        <f t="shared" si="68"/>
        <v>5</v>
      </c>
      <c r="BO39"/>
      <c r="BQ39" s="9"/>
    </row>
    <row r="40" spans="2:69" ht="12.75">
      <c r="B40" s="88"/>
      <c r="V40" s="5">
        <v>8</v>
      </c>
      <c r="W40" s="5">
        <f t="shared" si="60"/>
      </c>
      <c r="X40" s="5">
        <f t="shared" si="61"/>
      </c>
      <c r="Y40" s="5">
        <f t="shared" si="62"/>
      </c>
      <c r="Z40" s="5">
        <f t="shared" si="63"/>
      </c>
      <c r="AA40" s="5">
        <f t="shared" si="64"/>
      </c>
      <c r="AB40" s="5">
        <f t="shared" si="65"/>
      </c>
      <c r="AC40" s="5">
        <f t="shared" si="66"/>
      </c>
      <c r="AD40" s="5">
        <f t="shared" si="67"/>
        <v>5</v>
      </c>
      <c r="AE40" s="5">
        <f t="shared" si="68"/>
        <v>5</v>
      </c>
      <c r="BO40"/>
      <c r="BQ40" s="9"/>
    </row>
    <row r="41" spans="67:69" ht="12.75">
      <c r="BO41"/>
      <c r="BQ41" s="9"/>
    </row>
    <row r="42" spans="2:69" ht="12.75">
      <c r="B42" s="87"/>
      <c r="W42" t="s">
        <v>16</v>
      </c>
      <c r="BO42"/>
      <c r="BQ42" s="9"/>
    </row>
    <row r="43" spans="2:69" ht="12.75">
      <c r="B43" s="87"/>
      <c r="V43" s="5">
        <v>1</v>
      </c>
      <c r="W43" s="5">
        <f aca="true" t="shared" si="69" ref="W43:W50">IF($AD$3=$V43,$AA$3,"")</f>
      </c>
      <c r="X43" s="5">
        <f aca="true" t="shared" si="70" ref="X43:X50">IF($AD$4=$V43,$AA$4,"")</f>
      </c>
      <c r="Y43" s="5">
        <f aca="true" t="shared" si="71" ref="Y43:Y50">IF($AD$5=$V43,$AA$5,"")</f>
        <v>74</v>
      </c>
      <c r="Z43" s="5">
        <f aca="true" t="shared" si="72" ref="Z43:Z50">IF($AD$6=$V43,$AA$6,"")</f>
      </c>
      <c r="AA43" s="5">
        <f aca="true" t="shared" si="73" ref="AA43:AA50">IF($AD$7=$V43,$AA$7,"")</f>
      </c>
      <c r="AB43" s="5">
        <f aca="true" t="shared" si="74" ref="AB43:AB50">IF($AD$8=$V43,$AA$8,"")</f>
      </c>
      <c r="AC43" s="5">
        <f aca="true" t="shared" si="75" ref="AC43:AC50">IF($AD$9=$V43,$AA$9,"")</f>
      </c>
      <c r="AD43" s="5">
        <f aca="true" t="shared" si="76" ref="AD43:AD50">IF($AD$10=$V43,$AA$10,"")</f>
      </c>
      <c r="AE43" s="5">
        <f aca="true" t="shared" si="77" ref="AE43:AE50">+SUM(W43:AD43)</f>
        <v>74</v>
      </c>
      <c r="BO43"/>
      <c r="BQ43" s="9"/>
    </row>
    <row r="44" spans="2:69" ht="12.75">
      <c r="B44" s="87"/>
      <c r="V44" s="5">
        <v>2</v>
      </c>
      <c r="W44" s="5">
        <f t="shared" si="69"/>
        <v>73</v>
      </c>
      <c r="X44" s="5">
        <f t="shared" si="70"/>
      </c>
      <c r="Y44" s="5">
        <f t="shared" si="71"/>
      </c>
      <c r="Z44" s="5">
        <f t="shared" si="72"/>
      </c>
      <c r="AA44" s="5">
        <f t="shared" si="73"/>
      </c>
      <c r="AB44" s="5">
        <f t="shared" si="74"/>
      </c>
      <c r="AC44" s="5">
        <f t="shared" si="75"/>
      </c>
      <c r="AD44" s="5">
        <f t="shared" si="76"/>
      </c>
      <c r="AE44" s="5">
        <f t="shared" si="77"/>
        <v>73</v>
      </c>
      <c r="BO44"/>
      <c r="BQ44" s="9"/>
    </row>
    <row r="45" spans="2:69" ht="12.75">
      <c r="B45" s="87"/>
      <c r="V45" s="5">
        <v>3</v>
      </c>
      <c r="W45" s="5">
        <f t="shared" si="69"/>
      </c>
      <c r="X45" s="5">
        <f t="shared" si="70"/>
      </c>
      <c r="Y45" s="5">
        <f t="shared" si="71"/>
      </c>
      <c r="Z45" s="5">
        <f t="shared" si="72"/>
      </c>
      <c r="AA45" s="5">
        <f t="shared" si="73"/>
      </c>
      <c r="AB45" s="5">
        <f t="shared" si="74"/>
      </c>
      <c r="AC45" s="5">
        <f t="shared" si="75"/>
        <v>68</v>
      </c>
      <c r="AD45" s="5">
        <f t="shared" si="76"/>
      </c>
      <c r="AE45" s="5">
        <f t="shared" si="77"/>
        <v>68</v>
      </c>
      <c r="BO45"/>
      <c r="BQ45" s="9"/>
    </row>
    <row r="46" spans="22:69" ht="12.75">
      <c r="V46" s="5">
        <v>4</v>
      </c>
      <c r="W46" s="5">
        <f t="shared" si="69"/>
      </c>
      <c r="X46" s="5">
        <f t="shared" si="70"/>
      </c>
      <c r="Y46" s="5">
        <f t="shared" si="71"/>
      </c>
      <c r="Z46" s="5">
        <f t="shared" si="72"/>
      </c>
      <c r="AA46" s="5">
        <f t="shared" si="73"/>
        <v>59</v>
      </c>
      <c r="AB46" s="5">
        <f t="shared" si="74"/>
      </c>
      <c r="AC46" s="5">
        <f t="shared" si="75"/>
      </c>
      <c r="AD46" s="5">
        <f t="shared" si="76"/>
      </c>
      <c r="AE46" s="5">
        <f t="shared" si="77"/>
        <v>59</v>
      </c>
      <c r="BO46"/>
      <c r="BQ46" s="9"/>
    </row>
    <row r="47" spans="22:69" ht="12.75">
      <c r="V47" s="5">
        <v>5</v>
      </c>
      <c r="W47" s="5">
        <f t="shared" si="69"/>
      </c>
      <c r="X47" s="5">
        <f t="shared" si="70"/>
      </c>
      <c r="Y47" s="5">
        <f t="shared" si="71"/>
      </c>
      <c r="Z47" s="5">
        <f t="shared" si="72"/>
      </c>
      <c r="AA47" s="5">
        <f t="shared" si="73"/>
      </c>
      <c r="AB47" s="5">
        <f t="shared" si="74"/>
        <v>60</v>
      </c>
      <c r="AC47" s="5">
        <f t="shared" si="75"/>
      </c>
      <c r="AD47" s="5">
        <f t="shared" si="76"/>
      </c>
      <c r="AE47" s="5">
        <f t="shared" si="77"/>
        <v>60</v>
      </c>
      <c r="BO47"/>
      <c r="BQ47" s="9"/>
    </row>
    <row r="48" spans="22:69" ht="12.75">
      <c r="V48" s="5">
        <v>6</v>
      </c>
      <c r="W48" s="5">
        <f t="shared" si="69"/>
      </c>
      <c r="X48" s="5">
        <f t="shared" si="70"/>
        <v>58</v>
      </c>
      <c r="Y48" s="5">
        <f t="shared" si="71"/>
      </c>
      <c r="Z48" s="5">
        <f t="shared" si="72"/>
      </c>
      <c r="AA48" s="5">
        <f t="shared" si="73"/>
      </c>
      <c r="AB48" s="5">
        <f t="shared" si="74"/>
      </c>
      <c r="AC48" s="5">
        <f t="shared" si="75"/>
      </c>
      <c r="AD48" s="5">
        <f t="shared" si="76"/>
      </c>
      <c r="AE48" s="5">
        <f t="shared" si="77"/>
        <v>58</v>
      </c>
      <c r="BO48"/>
      <c r="BQ48" s="9"/>
    </row>
    <row r="49" spans="22:69" ht="12.75">
      <c r="V49" s="5">
        <v>7</v>
      </c>
      <c r="W49" s="5">
        <f t="shared" si="69"/>
      </c>
      <c r="X49" s="5">
        <f t="shared" si="70"/>
      </c>
      <c r="Y49" s="5">
        <f t="shared" si="71"/>
      </c>
      <c r="Z49" s="5">
        <f t="shared" si="72"/>
        <v>60</v>
      </c>
      <c r="AA49" s="5">
        <f t="shared" si="73"/>
      </c>
      <c r="AB49" s="5">
        <f t="shared" si="74"/>
      </c>
      <c r="AC49" s="5">
        <f t="shared" si="75"/>
      </c>
      <c r="AD49" s="5">
        <f t="shared" si="76"/>
      </c>
      <c r="AE49" s="5">
        <f t="shared" si="77"/>
        <v>60</v>
      </c>
      <c r="BO49"/>
      <c r="BQ49" s="9"/>
    </row>
    <row r="50" spans="22:69" ht="12.75">
      <c r="V50" s="5">
        <v>8</v>
      </c>
      <c r="W50" s="5">
        <f t="shared" si="69"/>
      </c>
      <c r="X50" s="5">
        <f t="shared" si="70"/>
      </c>
      <c r="Y50" s="5">
        <f t="shared" si="71"/>
      </c>
      <c r="Z50" s="5">
        <f t="shared" si="72"/>
      </c>
      <c r="AA50" s="5">
        <f t="shared" si="73"/>
      </c>
      <c r="AB50" s="5">
        <f t="shared" si="74"/>
      </c>
      <c r="AC50" s="5">
        <f t="shared" si="75"/>
      </c>
      <c r="AD50" s="5">
        <f t="shared" si="76"/>
        <v>52</v>
      </c>
      <c r="AE50" s="5">
        <f t="shared" si="77"/>
        <v>52</v>
      </c>
      <c r="BO50"/>
      <c r="BQ50" s="9"/>
    </row>
    <row r="51" spans="67:69" ht="12.75">
      <c r="BO51"/>
      <c r="BQ51" s="9"/>
    </row>
    <row r="52" spans="67:69" ht="12.75">
      <c r="BO52"/>
      <c r="BQ52" s="9"/>
    </row>
    <row r="53" spans="67:69" ht="12.75">
      <c r="BO53"/>
      <c r="BQ53" s="9"/>
    </row>
  </sheetData>
  <sheetProtection selectLockedCells="1" selectUnlockedCells="1"/>
  <mergeCells count="77">
    <mergeCell ref="K24:L24"/>
    <mergeCell ref="G23:H23"/>
    <mergeCell ref="C20:D20"/>
    <mergeCell ref="G21:H21"/>
    <mergeCell ref="C21:D21"/>
    <mergeCell ref="E20:F20"/>
    <mergeCell ref="K20:L20"/>
    <mergeCell ref="C23:D23"/>
    <mergeCell ref="E23:F23"/>
    <mergeCell ref="I20:J20"/>
    <mergeCell ref="O24:P24"/>
    <mergeCell ref="C22:D22"/>
    <mergeCell ref="G22:H22"/>
    <mergeCell ref="C24:D24"/>
    <mergeCell ref="E24:F24"/>
    <mergeCell ref="G24:H24"/>
    <mergeCell ref="K23:L23"/>
    <mergeCell ref="M24:N24"/>
    <mergeCell ref="I23:J23"/>
    <mergeCell ref="I24:J24"/>
    <mergeCell ref="E18:F18"/>
    <mergeCell ref="G20:H20"/>
    <mergeCell ref="I22:J22"/>
    <mergeCell ref="E22:F22"/>
    <mergeCell ref="G18:H18"/>
    <mergeCell ref="I21:J21"/>
    <mergeCell ref="E21:F21"/>
    <mergeCell ref="E19:F19"/>
    <mergeCell ref="Q2:R2"/>
    <mergeCell ref="C17:D17"/>
    <mergeCell ref="I19:J19"/>
    <mergeCell ref="G19:H19"/>
    <mergeCell ref="C19:D19"/>
    <mergeCell ref="I17:J17"/>
    <mergeCell ref="I18:J18"/>
    <mergeCell ref="E17:F17"/>
    <mergeCell ref="G17:H17"/>
    <mergeCell ref="C18:D18"/>
    <mergeCell ref="M17:N17"/>
    <mergeCell ref="A15:B16"/>
    <mergeCell ref="A1:B2"/>
    <mergeCell ref="A3:A10"/>
    <mergeCell ref="K2:L2"/>
    <mergeCell ref="C2:D2"/>
    <mergeCell ref="C1:R1"/>
    <mergeCell ref="O16:P16"/>
    <mergeCell ref="G2:H2"/>
    <mergeCell ref="E16:F16"/>
    <mergeCell ref="C16:D16"/>
    <mergeCell ref="I2:J2"/>
    <mergeCell ref="C15:P15"/>
    <mergeCell ref="M16:N16"/>
    <mergeCell ref="O2:P2"/>
    <mergeCell ref="I16:J16"/>
    <mergeCell ref="K16:L16"/>
    <mergeCell ref="M2:N2"/>
    <mergeCell ref="G16:H16"/>
    <mergeCell ref="O23:P23"/>
    <mergeCell ref="M23:N23"/>
    <mergeCell ref="M18:N18"/>
    <mergeCell ref="O19:P19"/>
    <mergeCell ref="O21:P21"/>
    <mergeCell ref="O20:P20"/>
    <mergeCell ref="M22:N22"/>
    <mergeCell ref="M21:N21"/>
    <mergeCell ref="O18:P18"/>
    <mergeCell ref="M20:N20"/>
    <mergeCell ref="K21:L21"/>
    <mergeCell ref="K22:L22"/>
    <mergeCell ref="O22:P22"/>
    <mergeCell ref="E2:F2"/>
    <mergeCell ref="N13:P13"/>
    <mergeCell ref="O17:P17"/>
    <mergeCell ref="M19:N19"/>
    <mergeCell ref="K19:L19"/>
    <mergeCell ref="K17:L17"/>
    <mergeCell ref="K18:L18"/>
  </mergeCells>
  <dataValidations count="3">
    <dataValidation type="whole" allowBlank="1" showInputMessage="1" showErrorMessage="1" error="value between 0 - 9 " sqref="L7 R10 S3:U10 P9">
      <formula1>0</formula1>
      <formula2>9</formula2>
    </dataValidation>
    <dataValidation type="whole" allowBlank="1" showInputMessage="1" showErrorMessage="1" prompt="home score&#10;" error="value between 0 - 9 " sqref="Q3:Q10 J6 H5 F4 D3 N8 O3:O9 M10 M3:M8 K3:K10 I3:I10 G3:G10 E3:E10 C3:C10">
      <formula1>0</formula1>
      <formula2>9</formula2>
    </dataValidation>
    <dataValidation type="whole" allowBlank="1" showInputMessage="1" showErrorMessage="1" prompt="Away Score" error="value between 0 - 9 " sqref="F3 D4:D10 P10 P3:P8 N9:N10 N3:N7 L8:L10 L3:L6 J7:J10 R3:R9 H3:H4 H6:H10 F5:F10 J3:J5">
      <formula1>0</formula1>
      <formula2>9</formula2>
    </dataValidation>
  </dataValidations>
  <printOptions/>
  <pageMargins left="0.75" right="0.75" top="1" bottom="1" header="0.5" footer="0.5"/>
  <pageSetup fitToHeight="1" fitToWidth="1" horizontalDpi="300" verticalDpi="3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GD53"/>
  <sheetViews>
    <sheetView zoomScalePageLayoutView="0" workbookViewId="0" topLeftCell="A1">
      <selection activeCell="N14" sqref="N14"/>
    </sheetView>
  </sheetViews>
  <sheetFormatPr defaultColWidth="9.00390625" defaultRowHeight="12.75"/>
  <cols>
    <col min="1" max="1" width="3.00390625" style="0" customWidth="1"/>
    <col min="2" max="2" width="13.125" style="0" customWidth="1"/>
    <col min="3" max="18" width="4.875" style="0" customWidth="1"/>
    <col min="19" max="19" width="5.75390625" style="48" customWidth="1"/>
    <col min="20" max="20" width="5.75390625" style="48" hidden="1" customWidth="1"/>
    <col min="21" max="21" width="6.625" style="48" hidden="1" customWidth="1"/>
    <col min="22" max="24" width="9.00390625" style="0" hidden="1" customWidth="1"/>
    <col min="25" max="25" width="10.00390625" style="0" hidden="1" customWidth="1"/>
    <col min="26" max="66" width="9.00390625" style="0" hidden="1" customWidth="1"/>
    <col min="67" max="68" width="9.00390625" style="9" hidden="1" customWidth="1"/>
    <col min="69" max="88" width="9.00390625" style="0" hidden="1" customWidth="1"/>
    <col min="89" max="89" width="6.625" style="0" customWidth="1"/>
  </cols>
  <sheetData>
    <row r="1" spans="1:89" ht="19.5" customHeight="1">
      <c r="A1" s="141" t="s">
        <v>40</v>
      </c>
      <c r="B1" s="157"/>
      <c r="C1" s="148" t="s">
        <v>7</v>
      </c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6"/>
      <c r="S1" s="45"/>
      <c r="T1" s="45"/>
      <c r="U1" s="45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10"/>
      <c r="BP1" s="10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</row>
    <row r="2" spans="1:86" s="5" customFormat="1" ht="19.5" customHeight="1" thickBot="1">
      <c r="A2" s="158"/>
      <c r="B2" s="159"/>
      <c r="C2" s="164" t="str">
        <f>+B3</f>
        <v>Builders</v>
      </c>
      <c r="D2" s="163"/>
      <c r="E2" s="162" t="str">
        <f>+B4</f>
        <v>Chequers</v>
      </c>
      <c r="F2" s="163"/>
      <c r="G2" s="162" t="str">
        <f>+B5</f>
        <v>Green Monks</v>
      </c>
      <c r="H2" s="163"/>
      <c r="I2" s="162" t="str">
        <f>+B6</f>
        <v>Jokers</v>
      </c>
      <c r="J2" s="163"/>
      <c r="K2" s="162" t="str">
        <f>+B7</f>
        <v>SCCC</v>
      </c>
      <c r="L2" s="163"/>
      <c r="M2" s="162" t="str">
        <f>+B8</f>
        <v>EB RBL</v>
      </c>
      <c r="N2" s="163"/>
      <c r="O2" s="162" t="str">
        <f>+B9</f>
        <v>BYE</v>
      </c>
      <c r="P2" s="163"/>
      <c r="Q2" s="162" t="str">
        <f>+B10</f>
        <v>PBCC</v>
      </c>
      <c r="R2" s="163"/>
      <c r="S2" s="46"/>
      <c r="T2" s="46"/>
      <c r="U2" s="46"/>
      <c r="V2" s="51"/>
      <c r="W2" s="51" t="s">
        <v>8</v>
      </c>
      <c r="X2" s="51" t="s">
        <v>9</v>
      </c>
      <c r="Y2" s="51" t="s">
        <v>10</v>
      </c>
      <c r="Z2" s="51" t="s">
        <v>11</v>
      </c>
      <c r="AA2" s="51" t="s">
        <v>14</v>
      </c>
      <c r="AB2" s="51" t="s">
        <v>12</v>
      </c>
      <c r="AD2" s="5" t="s">
        <v>13</v>
      </c>
      <c r="AH2" s="49" t="s">
        <v>21</v>
      </c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1"/>
      <c r="AT2" s="49"/>
      <c r="AU2" s="49"/>
      <c r="AV2" s="49"/>
      <c r="AW2" s="44"/>
      <c r="AX2" s="44"/>
      <c r="AY2" s="44"/>
      <c r="AZ2" s="44"/>
      <c r="BA2" s="49" t="s">
        <v>22</v>
      </c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4"/>
      <c r="BQ2" s="44"/>
      <c r="BS2" s="49" t="s">
        <v>8</v>
      </c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</row>
    <row r="3" spans="1:91" ht="19.5" customHeight="1" thickBot="1">
      <c r="A3" s="146" t="s">
        <v>6</v>
      </c>
      <c r="B3" s="32" t="s">
        <v>5</v>
      </c>
      <c r="C3" s="7"/>
      <c r="D3" s="7"/>
      <c r="E3" s="6">
        <v>6</v>
      </c>
      <c r="F3" s="3">
        <f aca="true" t="shared" si="0" ref="F3:F10">+IF(E3="","",9-E3)</f>
        <v>3</v>
      </c>
      <c r="G3" s="6">
        <v>4</v>
      </c>
      <c r="H3" s="3">
        <f>+IF(G3="","",9-G3)</f>
        <v>5</v>
      </c>
      <c r="I3" s="6">
        <v>5</v>
      </c>
      <c r="J3" s="3">
        <f>+IF(I3="","",9-I3)</f>
        <v>4</v>
      </c>
      <c r="K3" s="6">
        <v>3</v>
      </c>
      <c r="L3" s="3">
        <f>+IF(K3="","",9-K3)</f>
        <v>6</v>
      </c>
      <c r="M3" s="6">
        <v>6</v>
      </c>
      <c r="N3" s="3">
        <f>+IF(M3="","",9-M3)</f>
        <v>3</v>
      </c>
      <c r="O3" s="6"/>
      <c r="P3" s="3">
        <f aca="true" t="shared" si="1" ref="P3:P8">+IF(O3="","",9-O3)</f>
      </c>
      <c r="Q3" s="6">
        <v>6</v>
      </c>
      <c r="R3" s="3">
        <f aca="true" t="shared" si="2" ref="R3:R9">+IF(Q3="","",9-Q3)</f>
        <v>3</v>
      </c>
      <c r="S3" s="11"/>
      <c r="T3" s="11"/>
      <c r="U3" s="11"/>
      <c r="V3" s="49" t="str">
        <f aca="true" t="shared" si="3" ref="V3:V10">+B3</f>
        <v>Builders</v>
      </c>
      <c r="W3" s="41">
        <f aca="true" t="shared" si="4" ref="W3:W10">COUNTIF($BS$3:$CH$10,V3)</f>
        <v>12</v>
      </c>
      <c r="X3" s="41">
        <f aca="true" t="shared" si="5" ref="X3:X10">COUNTIF($BA$3:$BO$10,V3)</f>
        <v>6</v>
      </c>
      <c r="Y3" s="41">
        <f aca="true" t="shared" si="6" ref="Y3:Y10">+W3-X3</f>
        <v>6</v>
      </c>
      <c r="Z3" s="41">
        <f aca="true" t="shared" si="7" ref="Z3:Z10">+X3*2</f>
        <v>12</v>
      </c>
      <c r="AA3" s="52">
        <f>+(C3+E3+G3+I3+K3+M3+O3+Q3)+SUM(D3:D10)</f>
        <v>56</v>
      </c>
      <c r="AB3" s="53">
        <f aca="true" t="shared" si="8" ref="AB3:AB10">+Z3+AA3</f>
        <v>68</v>
      </c>
      <c r="AC3" s="12">
        <f>+AB3+X3/100+0.0001</f>
        <v>68.0601</v>
      </c>
      <c r="AD3">
        <f aca="true" t="shared" si="9" ref="AD3:AD10">RANK(AC3,$AC$3:$AC$10,0)</f>
        <v>2</v>
      </c>
      <c r="AH3" s="41" t="str">
        <f aca="true" t="shared" si="10" ref="AH3:AH10">+IF(C3&gt;4,$B3,C$2)</f>
        <v>Builders</v>
      </c>
      <c r="AI3" s="41"/>
      <c r="AJ3" s="41" t="str">
        <f aca="true" t="shared" si="11" ref="AJ3:AJ10">+IF(E3&gt;4,$B3,E$2)</f>
        <v>Builders</v>
      </c>
      <c r="AK3" s="41"/>
      <c r="AL3" s="41" t="str">
        <f aca="true" t="shared" si="12" ref="AL3:AL10">+IF(G3&gt;4,$B3,G$2)</f>
        <v>Green Monks</v>
      </c>
      <c r="AM3" s="41"/>
      <c r="AN3" s="41" t="str">
        <f aca="true" t="shared" si="13" ref="AN3:AN10">+IF(I3&gt;4,$B3,I$2)</f>
        <v>Builders</v>
      </c>
      <c r="AO3" s="41"/>
      <c r="AP3" s="41" t="str">
        <f aca="true" t="shared" si="14" ref="AP3:AP10">+IF(K3&gt;4,$B3,K$2)</f>
        <v>SCCC</v>
      </c>
      <c r="AQ3" s="41"/>
      <c r="AR3" s="41" t="str">
        <f aca="true" t="shared" si="15" ref="AR3:AR10">+IF(M3&gt;4,$B3,M$2)</f>
        <v>Builders</v>
      </c>
      <c r="AS3" s="41"/>
      <c r="AT3" s="41" t="str">
        <f aca="true" t="shared" si="16" ref="AT3:AT10">+IF(O3&gt;4,$B3,O$2)</f>
        <v>BYE</v>
      </c>
      <c r="AU3" s="41"/>
      <c r="AV3" s="41" t="str">
        <f aca="true" t="shared" si="17" ref="AV3:AV10">+IF(Q3&gt;4,$B3,Q$2)</f>
        <v>Builders</v>
      </c>
      <c r="AW3" s="9"/>
      <c r="AX3" s="9"/>
      <c r="AY3" s="9"/>
      <c r="AZ3" s="9"/>
      <c r="BA3" s="41">
        <f>IF(C3="","",AH3)</f>
      </c>
      <c r="BB3" s="41">
        <f>IF(D3="","",AI3)</f>
      </c>
      <c r="BC3" s="41" t="str">
        <f>IF(E3="","",AJ3)</f>
        <v>Builders</v>
      </c>
      <c r="BD3" s="41"/>
      <c r="BE3" s="41" t="str">
        <f aca="true" t="shared" si="18" ref="BE3:BE10">IF(G3="","",AL3)</f>
        <v>Green Monks</v>
      </c>
      <c r="BF3" s="41"/>
      <c r="BG3" s="41" t="str">
        <f aca="true" t="shared" si="19" ref="BG3:BG10">IF(I3="","",AN3)</f>
        <v>Builders</v>
      </c>
      <c r="BH3" s="41"/>
      <c r="BI3" s="41" t="str">
        <f aca="true" t="shared" si="20" ref="BI3:BI10">IF(K3="","",AP3)</f>
        <v>SCCC</v>
      </c>
      <c r="BJ3" s="41"/>
      <c r="BK3" s="41" t="str">
        <f aca="true" t="shared" si="21" ref="BK3:BK10">IF(M3="","",AR3)</f>
        <v>Builders</v>
      </c>
      <c r="BL3" s="41"/>
      <c r="BM3" s="41">
        <f aca="true" t="shared" si="22" ref="BM3:BM10">IF(O3="","",AT3)</f>
      </c>
      <c r="BN3" s="41"/>
      <c r="BO3" s="41" t="str">
        <f aca="true" t="shared" si="23" ref="BO3:BO10">IF(Q3="","",AV3)</f>
        <v>Builders</v>
      </c>
      <c r="BQ3" s="9"/>
      <c r="BS3" s="41">
        <f aca="true" t="shared" si="24" ref="BS3:BS10">+IF(C3="","",$B3)</f>
      </c>
      <c r="BT3" s="41">
        <f aca="true" t="shared" si="25" ref="BT3:BT10">+IF(D3="","",$C$2)</f>
      </c>
      <c r="BU3" s="41" t="str">
        <f aca="true" t="shared" si="26" ref="BU3:BU10">+IF(E3="","",$B3)</f>
        <v>Builders</v>
      </c>
      <c r="BV3" s="41" t="str">
        <f>+IF(F3="","",$E$2)</f>
        <v>Chequers</v>
      </c>
      <c r="BW3" s="41" t="str">
        <f aca="true" t="shared" si="27" ref="BW3:BW10">+IF(G3="","",$B3)</f>
        <v>Builders</v>
      </c>
      <c r="BX3" s="41" t="str">
        <f aca="true" t="shared" si="28" ref="BX3:BX10">+IF(H3="","",$G$2)</f>
        <v>Green Monks</v>
      </c>
      <c r="BY3" s="41" t="str">
        <f aca="true" t="shared" si="29" ref="BY3:BY10">+IF(I3="","",$B3)</f>
        <v>Builders</v>
      </c>
      <c r="BZ3" s="41" t="str">
        <f aca="true" t="shared" si="30" ref="BZ3:BZ10">+IF(J3="","",$I$2)</f>
        <v>Jokers</v>
      </c>
      <c r="CA3" s="41" t="str">
        <f aca="true" t="shared" si="31" ref="CA3:CA10">+IF(K3="","",$B3)</f>
        <v>Builders</v>
      </c>
      <c r="CB3" s="41" t="str">
        <f aca="true" t="shared" si="32" ref="CB3:CB10">+IF(L3="","",$K$2)</f>
        <v>SCCC</v>
      </c>
      <c r="CC3" s="41" t="str">
        <f aca="true" t="shared" si="33" ref="CC3:CC10">+IF(M3="","",$B3)</f>
        <v>Builders</v>
      </c>
      <c r="CD3" s="41" t="str">
        <f aca="true" t="shared" si="34" ref="CD3:CD10">+IF(N3="","",$M$2)</f>
        <v>EB RBL</v>
      </c>
      <c r="CE3" s="41">
        <f aca="true" t="shared" si="35" ref="CE3:CE10">+IF(O3="","",$B3)</f>
      </c>
      <c r="CF3" s="41">
        <f aca="true" t="shared" si="36" ref="CF3:CF10">+IF(P3="","",$O$2)</f>
      </c>
      <c r="CG3" s="41" t="str">
        <f aca="true" t="shared" si="37" ref="CG3:CG10">+IF(Q3="","",$B3)</f>
        <v>Builders</v>
      </c>
      <c r="CH3" s="41" t="str">
        <f aca="true" t="shared" si="38" ref="CH3:CH10">+IF(R3="","",$Q$2)</f>
        <v>PBCC</v>
      </c>
      <c r="CM3" s="93"/>
    </row>
    <row r="4" spans="1:91" ht="19.5" customHeight="1" thickBot="1">
      <c r="A4" s="160"/>
      <c r="B4" s="33" t="s">
        <v>2</v>
      </c>
      <c r="C4" s="6">
        <v>6</v>
      </c>
      <c r="D4" s="3">
        <f aca="true" t="shared" si="39" ref="D4:D10">+IF(C4="","",9-C4)</f>
        <v>3</v>
      </c>
      <c r="E4" s="7"/>
      <c r="F4" s="7"/>
      <c r="G4" s="6">
        <v>2</v>
      </c>
      <c r="H4" s="3">
        <f>+IF(G4="","",9-G4)</f>
        <v>7</v>
      </c>
      <c r="I4" s="6">
        <v>4</v>
      </c>
      <c r="J4" s="3">
        <f>+IF(I4="","",9-I4)</f>
        <v>5</v>
      </c>
      <c r="K4" s="6">
        <v>5</v>
      </c>
      <c r="L4" s="3">
        <f>+IF(K4="","",9-K4)</f>
        <v>4</v>
      </c>
      <c r="M4" s="6">
        <v>2</v>
      </c>
      <c r="N4" s="3">
        <f>+IF(M4="","",9-M4)</f>
        <v>7</v>
      </c>
      <c r="O4" s="6"/>
      <c r="P4" s="3">
        <f t="shared" si="1"/>
      </c>
      <c r="Q4" s="6">
        <v>5</v>
      </c>
      <c r="R4" s="3">
        <f t="shared" si="2"/>
        <v>4</v>
      </c>
      <c r="S4" s="11"/>
      <c r="T4" s="11"/>
      <c r="U4" s="11"/>
      <c r="V4" s="49" t="str">
        <f t="shared" si="3"/>
        <v>Chequers</v>
      </c>
      <c r="W4" s="41">
        <f t="shared" si="4"/>
        <v>12</v>
      </c>
      <c r="X4" s="41">
        <f t="shared" si="5"/>
        <v>6</v>
      </c>
      <c r="Y4" s="41">
        <f t="shared" si="6"/>
        <v>6</v>
      </c>
      <c r="Z4" s="41">
        <f t="shared" si="7"/>
        <v>12</v>
      </c>
      <c r="AA4" s="52">
        <f>+(C4+E4+G4+I4+K4+M4+O4+Q4)+SUM(F3:F10)</f>
        <v>54</v>
      </c>
      <c r="AB4" s="53">
        <f t="shared" si="8"/>
        <v>66</v>
      </c>
      <c r="AC4" s="12">
        <f>+AB4+X4/100+0.0002</f>
        <v>66.06020000000001</v>
      </c>
      <c r="AD4">
        <f t="shared" si="9"/>
        <v>5</v>
      </c>
      <c r="AH4" s="41" t="str">
        <f t="shared" si="10"/>
        <v>Chequers</v>
      </c>
      <c r="AI4" s="41"/>
      <c r="AJ4" s="41" t="str">
        <f t="shared" si="11"/>
        <v>Chequers</v>
      </c>
      <c r="AK4" s="41"/>
      <c r="AL4" s="41" t="str">
        <f t="shared" si="12"/>
        <v>Green Monks</v>
      </c>
      <c r="AM4" s="41"/>
      <c r="AN4" s="41" t="str">
        <f t="shared" si="13"/>
        <v>Jokers</v>
      </c>
      <c r="AO4" s="41"/>
      <c r="AP4" s="41" t="str">
        <f t="shared" si="14"/>
        <v>Chequers</v>
      </c>
      <c r="AQ4" s="41"/>
      <c r="AR4" s="41" t="str">
        <f t="shared" si="15"/>
        <v>EB RBL</v>
      </c>
      <c r="AS4" s="41"/>
      <c r="AT4" s="41" t="str">
        <f t="shared" si="16"/>
        <v>BYE</v>
      </c>
      <c r="AU4" s="41"/>
      <c r="AV4" s="41" t="str">
        <f t="shared" si="17"/>
        <v>Chequers</v>
      </c>
      <c r="AW4" s="9"/>
      <c r="AX4" s="9"/>
      <c r="AY4" s="9"/>
      <c r="AZ4" s="9"/>
      <c r="BA4" s="41" t="str">
        <f aca="true" t="shared" si="40" ref="BA4:BA10">IF(C4="","",AH4)</f>
        <v>Chequers</v>
      </c>
      <c r="BB4" s="41"/>
      <c r="BC4" s="41">
        <f aca="true" t="shared" si="41" ref="BC4:BC10">IF(E4="","",AJ4)</f>
      </c>
      <c r="BD4" s="41"/>
      <c r="BE4" s="41" t="str">
        <f t="shared" si="18"/>
        <v>Green Monks</v>
      </c>
      <c r="BF4" s="41"/>
      <c r="BG4" s="41" t="str">
        <f t="shared" si="19"/>
        <v>Jokers</v>
      </c>
      <c r="BH4" s="41"/>
      <c r="BI4" s="41" t="str">
        <f t="shared" si="20"/>
        <v>Chequers</v>
      </c>
      <c r="BJ4" s="41"/>
      <c r="BK4" s="41" t="str">
        <f t="shared" si="21"/>
        <v>EB RBL</v>
      </c>
      <c r="BL4" s="41"/>
      <c r="BM4" s="41">
        <f t="shared" si="22"/>
      </c>
      <c r="BN4" s="41"/>
      <c r="BO4" s="41" t="str">
        <f t="shared" si="23"/>
        <v>Chequers</v>
      </c>
      <c r="BQ4" s="9"/>
      <c r="BS4" s="41" t="str">
        <f t="shared" si="24"/>
        <v>Chequers</v>
      </c>
      <c r="BT4" s="41" t="str">
        <f t="shared" si="25"/>
        <v>Builders</v>
      </c>
      <c r="BU4" s="41">
        <f t="shared" si="26"/>
      </c>
      <c r="BV4" s="41">
        <f aca="true" t="shared" si="42" ref="BV4:BV10">+IF(F4="","",$E$2)</f>
      </c>
      <c r="BW4" s="41" t="str">
        <f t="shared" si="27"/>
        <v>Chequers</v>
      </c>
      <c r="BX4" s="41" t="str">
        <f t="shared" si="28"/>
        <v>Green Monks</v>
      </c>
      <c r="BY4" s="41" t="str">
        <f t="shared" si="29"/>
        <v>Chequers</v>
      </c>
      <c r="BZ4" s="41" t="str">
        <f t="shared" si="30"/>
        <v>Jokers</v>
      </c>
      <c r="CA4" s="41" t="str">
        <f t="shared" si="31"/>
        <v>Chequers</v>
      </c>
      <c r="CB4" s="41" t="str">
        <f t="shared" si="32"/>
        <v>SCCC</v>
      </c>
      <c r="CC4" s="41" t="str">
        <f t="shared" si="33"/>
        <v>Chequers</v>
      </c>
      <c r="CD4" s="41" t="str">
        <f t="shared" si="34"/>
        <v>EB RBL</v>
      </c>
      <c r="CE4" s="41">
        <f t="shared" si="35"/>
      </c>
      <c r="CF4" s="41">
        <f t="shared" si="36"/>
      </c>
      <c r="CG4" s="41" t="str">
        <f t="shared" si="37"/>
        <v>Chequers</v>
      </c>
      <c r="CH4" s="41" t="str">
        <f t="shared" si="38"/>
        <v>PBCC</v>
      </c>
      <c r="CM4" s="93"/>
    </row>
    <row r="5" spans="1:91" ht="19.5" customHeight="1" thickBot="1">
      <c r="A5" s="160"/>
      <c r="B5" s="33" t="s">
        <v>4</v>
      </c>
      <c r="C5" s="6">
        <v>5</v>
      </c>
      <c r="D5" s="3">
        <f t="shared" si="39"/>
        <v>4</v>
      </c>
      <c r="E5" s="6">
        <v>3</v>
      </c>
      <c r="F5" s="3">
        <f t="shared" si="0"/>
        <v>6</v>
      </c>
      <c r="G5" s="7"/>
      <c r="H5" s="7"/>
      <c r="I5" s="6">
        <v>5</v>
      </c>
      <c r="J5" s="3">
        <f>+IF(I5="","",9-I5)</f>
        <v>4</v>
      </c>
      <c r="K5" s="6">
        <v>5</v>
      </c>
      <c r="L5" s="3">
        <f>+IF(K5="","",9-K5)</f>
        <v>4</v>
      </c>
      <c r="M5" s="6">
        <v>1</v>
      </c>
      <c r="N5" s="3">
        <f>+IF(M5="","",9-M5)</f>
        <v>8</v>
      </c>
      <c r="O5" s="6"/>
      <c r="P5" s="3">
        <f>+IF(O5="","",9-O5)</f>
      </c>
      <c r="Q5" s="6">
        <v>4</v>
      </c>
      <c r="R5" s="3">
        <f t="shared" si="2"/>
        <v>5</v>
      </c>
      <c r="S5" s="11"/>
      <c r="T5" s="11"/>
      <c r="U5" s="11"/>
      <c r="V5" s="49" t="str">
        <f t="shared" si="3"/>
        <v>Green Monks</v>
      </c>
      <c r="W5" s="41">
        <f t="shared" si="4"/>
        <v>12</v>
      </c>
      <c r="X5" s="41">
        <f t="shared" si="5"/>
        <v>7</v>
      </c>
      <c r="Y5" s="41">
        <f t="shared" si="6"/>
        <v>5</v>
      </c>
      <c r="Z5" s="41">
        <f t="shared" si="7"/>
        <v>14</v>
      </c>
      <c r="AA5" s="52">
        <f>+(C5+E5+G5+I5+K5+M5+O5+Q5)+SUM(H3:H10)</f>
        <v>53</v>
      </c>
      <c r="AB5" s="53">
        <f t="shared" si="8"/>
        <v>67</v>
      </c>
      <c r="AC5" s="12">
        <f>+AB5+X5/100+0.0003</f>
        <v>67.07029999999999</v>
      </c>
      <c r="AD5">
        <f t="shared" si="9"/>
        <v>3</v>
      </c>
      <c r="AH5" s="41" t="str">
        <f t="shared" si="10"/>
        <v>Green Monks</v>
      </c>
      <c r="AI5" s="41"/>
      <c r="AJ5" s="41" t="str">
        <f t="shared" si="11"/>
        <v>Chequers</v>
      </c>
      <c r="AK5" s="41"/>
      <c r="AL5" s="41" t="str">
        <f t="shared" si="12"/>
        <v>Green Monks</v>
      </c>
      <c r="AM5" s="41"/>
      <c r="AN5" s="41" t="str">
        <f t="shared" si="13"/>
        <v>Green Monks</v>
      </c>
      <c r="AO5" s="41"/>
      <c r="AP5" s="41" t="str">
        <f t="shared" si="14"/>
        <v>Green Monks</v>
      </c>
      <c r="AQ5" s="41"/>
      <c r="AR5" s="41" t="str">
        <f t="shared" si="15"/>
        <v>EB RBL</v>
      </c>
      <c r="AS5" s="41"/>
      <c r="AT5" s="41" t="str">
        <f t="shared" si="16"/>
        <v>BYE</v>
      </c>
      <c r="AU5" s="41"/>
      <c r="AV5" s="41" t="str">
        <f t="shared" si="17"/>
        <v>PBCC</v>
      </c>
      <c r="AW5" s="9"/>
      <c r="AX5" s="9"/>
      <c r="AY5" s="9"/>
      <c r="AZ5" s="9"/>
      <c r="BA5" s="41" t="str">
        <f t="shared" si="40"/>
        <v>Green Monks</v>
      </c>
      <c r="BB5" s="41"/>
      <c r="BC5" s="41" t="str">
        <f t="shared" si="41"/>
        <v>Chequers</v>
      </c>
      <c r="BD5" s="41"/>
      <c r="BE5" s="41">
        <f t="shared" si="18"/>
      </c>
      <c r="BF5" s="41"/>
      <c r="BG5" s="41" t="str">
        <f t="shared" si="19"/>
        <v>Green Monks</v>
      </c>
      <c r="BH5" s="41"/>
      <c r="BI5" s="41" t="str">
        <f t="shared" si="20"/>
        <v>Green Monks</v>
      </c>
      <c r="BJ5" s="41"/>
      <c r="BK5" s="41" t="str">
        <f t="shared" si="21"/>
        <v>EB RBL</v>
      </c>
      <c r="BL5" s="41"/>
      <c r="BM5" s="41">
        <f t="shared" si="22"/>
      </c>
      <c r="BN5" s="41"/>
      <c r="BO5" s="41" t="str">
        <f t="shared" si="23"/>
        <v>PBCC</v>
      </c>
      <c r="BQ5" s="9"/>
      <c r="BS5" s="41" t="str">
        <f t="shared" si="24"/>
        <v>Green Monks</v>
      </c>
      <c r="BT5" s="41" t="str">
        <f t="shared" si="25"/>
        <v>Builders</v>
      </c>
      <c r="BU5" s="41" t="str">
        <f t="shared" si="26"/>
        <v>Green Monks</v>
      </c>
      <c r="BV5" s="41" t="str">
        <f t="shared" si="42"/>
        <v>Chequers</v>
      </c>
      <c r="BW5" s="41">
        <f t="shared" si="27"/>
      </c>
      <c r="BX5" s="41">
        <f t="shared" si="28"/>
      </c>
      <c r="BY5" s="41" t="str">
        <f t="shared" si="29"/>
        <v>Green Monks</v>
      </c>
      <c r="BZ5" s="41" t="str">
        <f t="shared" si="30"/>
        <v>Jokers</v>
      </c>
      <c r="CA5" s="41" t="str">
        <f t="shared" si="31"/>
        <v>Green Monks</v>
      </c>
      <c r="CB5" s="41" t="str">
        <f t="shared" si="32"/>
        <v>SCCC</v>
      </c>
      <c r="CC5" s="41" t="str">
        <f t="shared" si="33"/>
        <v>Green Monks</v>
      </c>
      <c r="CD5" s="41" t="str">
        <f t="shared" si="34"/>
        <v>EB RBL</v>
      </c>
      <c r="CE5" s="41">
        <f t="shared" si="35"/>
      </c>
      <c r="CF5" s="41">
        <f t="shared" si="36"/>
      </c>
      <c r="CG5" s="41" t="str">
        <f t="shared" si="37"/>
        <v>Green Monks</v>
      </c>
      <c r="CH5" s="41" t="str">
        <f t="shared" si="38"/>
        <v>PBCC</v>
      </c>
      <c r="CL5" s="113"/>
      <c r="CM5" s="93"/>
    </row>
    <row r="6" spans="1:91" ht="19.5" customHeight="1" thickBot="1">
      <c r="A6" s="160"/>
      <c r="B6" s="33" t="s">
        <v>23</v>
      </c>
      <c r="C6" s="6">
        <v>4</v>
      </c>
      <c r="D6" s="3">
        <f t="shared" si="39"/>
        <v>5</v>
      </c>
      <c r="E6" s="6">
        <v>5</v>
      </c>
      <c r="F6" s="3">
        <f t="shared" si="0"/>
        <v>4</v>
      </c>
      <c r="G6" s="6">
        <v>4</v>
      </c>
      <c r="H6" s="3">
        <f>+IF(G6="","",9-G6)</f>
        <v>5</v>
      </c>
      <c r="I6" s="7"/>
      <c r="J6" s="7"/>
      <c r="K6" s="6">
        <v>1</v>
      </c>
      <c r="L6" s="3">
        <f>+IF(K6="","",9-K6)</f>
        <v>8</v>
      </c>
      <c r="M6" s="6">
        <v>6</v>
      </c>
      <c r="N6" s="3">
        <f>+IF(M6="","",9-M6)</f>
        <v>3</v>
      </c>
      <c r="O6" s="6"/>
      <c r="P6" s="3">
        <f t="shared" si="1"/>
      </c>
      <c r="Q6" s="6">
        <v>7</v>
      </c>
      <c r="R6" s="3">
        <f t="shared" si="2"/>
        <v>2</v>
      </c>
      <c r="S6" s="11"/>
      <c r="T6" s="11"/>
      <c r="U6" s="11"/>
      <c r="V6" s="49" t="str">
        <f t="shared" si="3"/>
        <v>Jokers</v>
      </c>
      <c r="W6" s="41">
        <f t="shared" si="4"/>
        <v>12</v>
      </c>
      <c r="X6" s="41">
        <f t="shared" si="5"/>
        <v>5</v>
      </c>
      <c r="Y6" s="41">
        <f t="shared" si="6"/>
        <v>7</v>
      </c>
      <c r="Z6" s="41">
        <f t="shared" si="7"/>
        <v>10</v>
      </c>
      <c r="AA6" s="52">
        <f>+(C6+E6+G6+I6+K6+M6+O6+Q6)+SUM(J3:J10)</f>
        <v>51</v>
      </c>
      <c r="AB6" s="53">
        <f t="shared" si="8"/>
        <v>61</v>
      </c>
      <c r="AC6" s="12">
        <f>+AB6+X6/100+0.0004</f>
        <v>61.050399999999996</v>
      </c>
      <c r="AD6">
        <f t="shared" si="9"/>
        <v>6</v>
      </c>
      <c r="AH6" s="41" t="str">
        <f t="shared" si="10"/>
        <v>Builders</v>
      </c>
      <c r="AI6" s="41"/>
      <c r="AJ6" s="41" t="str">
        <f t="shared" si="11"/>
        <v>Jokers</v>
      </c>
      <c r="AK6" s="41"/>
      <c r="AL6" s="41" t="str">
        <f t="shared" si="12"/>
        <v>Green Monks</v>
      </c>
      <c r="AM6" s="41"/>
      <c r="AN6" s="41" t="str">
        <f t="shared" si="13"/>
        <v>Jokers</v>
      </c>
      <c r="AO6" s="41"/>
      <c r="AP6" s="41" t="str">
        <f t="shared" si="14"/>
        <v>SCCC</v>
      </c>
      <c r="AQ6" s="41"/>
      <c r="AR6" s="41" t="str">
        <f t="shared" si="15"/>
        <v>Jokers</v>
      </c>
      <c r="AS6" s="41"/>
      <c r="AT6" s="41" t="str">
        <f t="shared" si="16"/>
        <v>BYE</v>
      </c>
      <c r="AU6" s="41"/>
      <c r="AV6" s="41" t="str">
        <f t="shared" si="17"/>
        <v>Jokers</v>
      </c>
      <c r="AW6" s="9"/>
      <c r="AX6" s="9"/>
      <c r="AY6" s="9"/>
      <c r="AZ6" s="9"/>
      <c r="BA6" s="41" t="str">
        <f t="shared" si="40"/>
        <v>Builders</v>
      </c>
      <c r="BB6" s="41"/>
      <c r="BC6" s="41" t="str">
        <f t="shared" si="41"/>
        <v>Jokers</v>
      </c>
      <c r="BD6" s="41"/>
      <c r="BE6" s="41" t="str">
        <f t="shared" si="18"/>
        <v>Green Monks</v>
      </c>
      <c r="BF6" s="41"/>
      <c r="BG6" s="41">
        <f t="shared" si="19"/>
      </c>
      <c r="BH6" s="41"/>
      <c r="BI6" s="41" t="str">
        <f t="shared" si="20"/>
        <v>SCCC</v>
      </c>
      <c r="BJ6" s="41"/>
      <c r="BK6" s="41" t="str">
        <f t="shared" si="21"/>
        <v>Jokers</v>
      </c>
      <c r="BL6" s="41"/>
      <c r="BM6" s="41">
        <f t="shared" si="22"/>
      </c>
      <c r="BN6" s="41"/>
      <c r="BO6" s="41" t="str">
        <f t="shared" si="23"/>
        <v>Jokers</v>
      </c>
      <c r="BQ6" s="9"/>
      <c r="BS6" s="41" t="str">
        <f t="shared" si="24"/>
        <v>Jokers</v>
      </c>
      <c r="BT6" s="41" t="str">
        <f t="shared" si="25"/>
        <v>Builders</v>
      </c>
      <c r="BU6" s="41" t="str">
        <f t="shared" si="26"/>
        <v>Jokers</v>
      </c>
      <c r="BV6" s="41" t="str">
        <f t="shared" si="42"/>
        <v>Chequers</v>
      </c>
      <c r="BW6" s="41" t="str">
        <f t="shared" si="27"/>
        <v>Jokers</v>
      </c>
      <c r="BX6" s="41" t="str">
        <f t="shared" si="28"/>
        <v>Green Monks</v>
      </c>
      <c r="BY6" s="41">
        <f t="shared" si="29"/>
      </c>
      <c r="BZ6" s="41">
        <f t="shared" si="30"/>
      </c>
      <c r="CA6" s="41" t="str">
        <f t="shared" si="31"/>
        <v>Jokers</v>
      </c>
      <c r="CB6" s="41" t="str">
        <f t="shared" si="32"/>
        <v>SCCC</v>
      </c>
      <c r="CC6" s="41" t="str">
        <f t="shared" si="33"/>
        <v>Jokers</v>
      </c>
      <c r="CD6" s="41" t="str">
        <f t="shared" si="34"/>
        <v>EB RBL</v>
      </c>
      <c r="CE6" s="41">
        <f t="shared" si="35"/>
      </c>
      <c r="CF6" s="41">
        <f t="shared" si="36"/>
      </c>
      <c r="CG6" s="41" t="str">
        <f t="shared" si="37"/>
        <v>Jokers</v>
      </c>
      <c r="CH6" s="41" t="str">
        <f t="shared" si="38"/>
        <v>PBCC</v>
      </c>
      <c r="CM6" s="93"/>
    </row>
    <row r="7" spans="1:134" ht="19.5" customHeight="1" thickBot="1">
      <c r="A7" s="160"/>
      <c r="B7" s="33" t="s">
        <v>29</v>
      </c>
      <c r="C7" s="6">
        <v>6</v>
      </c>
      <c r="D7" s="3">
        <f t="shared" si="39"/>
        <v>3</v>
      </c>
      <c r="E7" s="6">
        <v>6</v>
      </c>
      <c r="F7" s="3">
        <f t="shared" si="0"/>
        <v>3</v>
      </c>
      <c r="G7" s="6">
        <v>5</v>
      </c>
      <c r="H7" s="3">
        <f>+IF(G7="","",9-G7)</f>
        <v>4</v>
      </c>
      <c r="I7" s="6">
        <v>6</v>
      </c>
      <c r="J7" s="3">
        <f>+IF(I7="","",9-I7)</f>
        <v>3</v>
      </c>
      <c r="K7" s="39"/>
      <c r="L7" s="34"/>
      <c r="M7" s="6">
        <v>4</v>
      </c>
      <c r="N7" s="3">
        <f>+IF(M7="","",9-M7)</f>
        <v>5</v>
      </c>
      <c r="O7" s="6"/>
      <c r="P7" s="3">
        <f t="shared" si="1"/>
      </c>
      <c r="Q7" s="6">
        <v>3</v>
      </c>
      <c r="R7" s="3">
        <f t="shared" si="2"/>
        <v>6</v>
      </c>
      <c r="S7" s="11"/>
      <c r="T7" s="11"/>
      <c r="U7" s="11"/>
      <c r="V7" s="49" t="str">
        <f t="shared" si="3"/>
        <v>SCCC</v>
      </c>
      <c r="W7" s="41">
        <f t="shared" si="4"/>
        <v>12</v>
      </c>
      <c r="X7" s="41">
        <f t="shared" si="5"/>
        <v>7</v>
      </c>
      <c r="Y7" s="41">
        <f t="shared" si="6"/>
        <v>5</v>
      </c>
      <c r="Z7" s="41">
        <f t="shared" si="7"/>
        <v>14</v>
      </c>
      <c r="AA7" s="52">
        <f>+(C7+E7+G7+I7+K7+M7+O7+Q7)+SUM(L3:L10)</f>
        <v>60</v>
      </c>
      <c r="AB7" s="53">
        <f t="shared" si="8"/>
        <v>74</v>
      </c>
      <c r="AC7" s="12">
        <f>+AB7+X7/100+0.0005</f>
        <v>74.0705</v>
      </c>
      <c r="AD7">
        <f t="shared" si="9"/>
        <v>1</v>
      </c>
      <c r="AH7" s="41" t="str">
        <f t="shared" si="10"/>
        <v>SCCC</v>
      </c>
      <c r="AI7" s="41"/>
      <c r="AJ7" s="41" t="str">
        <f t="shared" si="11"/>
        <v>SCCC</v>
      </c>
      <c r="AK7" s="41"/>
      <c r="AL7" s="41" t="str">
        <f t="shared" si="12"/>
        <v>SCCC</v>
      </c>
      <c r="AM7" s="41"/>
      <c r="AN7" s="41" t="str">
        <f t="shared" si="13"/>
        <v>SCCC</v>
      </c>
      <c r="AO7" s="41"/>
      <c r="AP7" s="41" t="str">
        <f t="shared" si="14"/>
        <v>SCCC</v>
      </c>
      <c r="AQ7" s="41"/>
      <c r="AR7" s="41" t="str">
        <f t="shared" si="15"/>
        <v>EB RBL</v>
      </c>
      <c r="AS7" s="41"/>
      <c r="AT7" s="41" t="str">
        <f t="shared" si="16"/>
        <v>BYE</v>
      </c>
      <c r="AU7" s="41"/>
      <c r="AV7" s="41" t="str">
        <f t="shared" si="17"/>
        <v>PBCC</v>
      </c>
      <c r="AW7" s="9"/>
      <c r="AX7" s="9"/>
      <c r="AY7" s="9"/>
      <c r="AZ7" s="9"/>
      <c r="BA7" s="41" t="str">
        <f t="shared" si="40"/>
        <v>SCCC</v>
      </c>
      <c r="BB7" s="41"/>
      <c r="BC7" s="41" t="str">
        <f t="shared" si="41"/>
        <v>SCCC</v>
      </c>
      <c r="BD7" s="41"/>
      <c r="BE7" s="41" t="str">
        <f t="shared" si="18"/>
        <v>SCCC</v>
      </c>
      <c r="BF7" s="41"/>
      <c r="BG7" s="41" t="str">
        <f t="shared" si="19"/>
        <v>SCCC</v>
      </c>
      <c r="BH7" s="41"/>
      <c r="BI7" s="41">
        <f t="shared" si="20"/>
      </c>
      <c r="BJ7" s="41"/>
      <c r="BK7" s="41" t="str">
        <f t="shared" si="21"/>
        <v>EB RBL</v>
      </c>
      <c r="BL7" s="41"/>
      <c r="BM7" s="41">
        <f t="shared" si="22"/>
      </c>
      <c r="BN7" s="41"/>
      <c r="BO7" s="41" t="str">
        <f t="shared" si="23"/>
        <v>PBCC</v>
      </c>
      <c r="BQ7" s="9"/>
      <c r="BS7" s="41" t="str">
        <f t="shared" si="24"/>
        <v>SCCC</v>
      </c>
      <c r="BT7" s="41" t="str">
        <f t="shared" si="25"/>
        <v>Builders</v>
      </c>
      <c r="BU7" s="41" t="str">
        <f t="shared" si="26"/>
        <v>SCCC</v>
      </c>
      <c r="BV7" s="41" t="str">
        <f t="shared" si="42"/>
        <v>Chequers</v>
      </c>
      <c r="BW7" s="41" t="str">
        <f t="shared" si="27"/>
        <v>SCCC</v>
      </c>
      <c r="BX7" s="41" t="str">
        <f t="shared" si="28"/>
        <v>Green Monks</v>
      </c>
      <c r="BY7" s="41" t="str">
        <f t="shared" si="29"/>
        <v>SCCC</v>
      </c>
      <c r="BZ7" s="41" t="str">
        <f t="shared" si="30"/>
        <v>Jokers</v>
      </c>
      <c r="CA7" s="41">
        <f t="shared" si="31"/>
      </c>
      <c r="CB7" s="41">
        <f t="shared" si="32"/>
      </c>
      <c r="CC7" s="41" t="str">
        <f t="shared" si="33"/>
        <v>SCCC</v>
      </c>
      <c r="CD7" s="41" t="str">
        <f t="shared" si="34"/>
        <v>EB RBL</v>
      </c>
      <c r="CE7" s="41">
        <f t="shared" si="35"/>
      </c>
      <c r="CF7" s="41">
        <f t="shared" si="36"/>
      </c>
      <c r="CG7" s="41" t="str">
        <f t="shared" si="37"/>
        <v>SCCC</v>
      </c>
      <c r="CH7" s="41" t="str">
        <f t="shared" si="38"/>
        <v>PBCC</v>
      </c>
      <c r="CL7" s="106"/>
      <c r="ED7" s="87"/>
    </row>
    <row r="8" spans="1:134" ht="19.5" customHeight="1" thickBot="1">
      <c r="A8" s="160"/>
      <c r="B8" s="33" t="s">
        <v>57</v>
      </c>
      <c r="C8" s="6">
        <v>5</v>
      </c>
      <c r="D8" s="3">
        <f t="shared" si="39"/>
        <v>4</v>
      </c>
      <c r="E8" s="6">
        <v>3</v>
      </c>
      <c r="F8" s="3">
        <f t="shared" si="0"/>
        <v>6</v>
      </c>
      <c r="G8" s="6">
        <v>5</v>
      </c>
      <c r="H8" s="3">
        <f>+IF(G8="","",9-G8)</f>
        <v>4</v>
      </c>
      <c r="I8" s="6">
        <v>2</v>
      </c>
      <c r="J8" s="3">
        <f>+IF(I8="","",9-I8)</f>
        <v>7</v>
      </c>
      <c r="K8" s="60">
        <v>3</v>
      </c>
      <c r="L8" s="3">
        <f>+IF(K8="","",9-K8)</f>
        <v>6</v>
      </c>
      <c r="M8" s="42"/>
      <c r="N8" s="42"/>
      <c r="O8" s="6"/>
      <c r="P8" s="3">
        <f t="shared" si="1"/>
      </c>
      <c r="Q8" s="6">
        <v>2</v>
      </c>
      <c r="R8" s="3">
        <f t="shared" si="2"/>
        <v>7</v>
      </c>
      <c r="S8" s="11"/>
      <c r="T8" s="11"/>
      <c r="U8" s="11"/>
      <c r="V8" s="49" t="str">
        <f t="shared" si="3"/>
        <v>EB RBL</v>
      </c>
      <c r="W8" s="41">
        <f t="shared" si="4"/>
        <v>12</v>
      </c>
      <c r="X8" s="41">
        <f t="shared" si="5"/>
        <v>5</v>
      </c>
      <c r="Y8" s="41">
        <f t="shared" si="6"/>
        <v>7</v>
      </c>
      <c r="Z8" s="41">
        <f t="shared" si="7"/>
        <v>10</v>
      </c>
      <c r="AA8" s="52">
        <f>+(C8+E8+G8+I8+K8+M8+O8+Q8)+SUM(N3:N10)</f>
        <v>49</v>
      </c>
      <c r="AB8" s="53">
        <f t="shared" si="8"/>
        <v>59</v>
      </c>
      <c r="AC8" s="12">
        <f>+AB8+X8/100+0.0006</f>
        <v>59.050599999999996</v>
      </c>
      <c r="AD8">
        <f t="shared" si="9"/>
        <v>7</v>
      </c>
      <c r="AH8" s="41" t="str">
        <f t="shared" si="10"/>
        <v>EB RBL</v>
      </c>
      <c r="AI8" s="41"/>
      <c r="AJ8" s="41" t="str">
        <f t="shared" si="11"/>
        <v>Chequers</v>
      </c>
      <c r="AK8" s="41"/>
      <c r="AL8" s="41" t="str">
        <f t="shared" si="12"/>
        <v>EB RBL</v>
      </c>
      <c r="AM8" s="41"/>
      <c r="AN8" s="41" t="str">
        <f t="shared" si="13"/>
        <v>Jokers</v>
      </c>
      <c r="AO8" s="41"/>
      <c r="AP8" s="41" t="str">
        <f t="shared" si="14"/>
        <v>SCCC</v>
      </c>
      <c r="AQ8" s="41"/>
      <c r="AR8" s="41" t="str">
        <f t="shared" si="15"/>
        <v>EB RBL</v>
      </c>
      <c r="AS8" s="41"/>
      <c r="AT8" s="41" t="str">
        <f t="shared" si="16"/>
        <v>BYE</v>
      </c>
      <c r="AU8" s="41"/>
      <c r="AV8" s="41" t="str">
        <f t="shared" si="17"/>
        <v>PBCC</v>
      </c>
      <c r="AW8" s="9"/>
      <c r="AX8" s="9"/>
      <c r="AY8" s="9"/>
      <c r="AZ8" s="9"/>
      <c r="BA8" s="41" t="str">
        <f t="shared" si="40"/>
        <v>EB RBL</v>
      </c>
      <c r="BB8" s="41"/>
      <c r="BC8" s="50" t="str">
        <f t="shared" si="41"/>
        <v>Chequers</v>
      </c>
      <c r="BD8" s="41"/>
      <c r="BE8" s="50" t="str">
        <f t="shared" si="18"/>
        <v>EB RBL</v>
      </c>
      <c r="BF8" s="41"/>
      <c r="BG8" s="50" t="str">
        <f t="shared" si="19"/>
        <v>Jokers</v>
      </c>
      <c r="BH8" s="41"/>
      <c r="BI8" s="41" t="str">
        <f t="shared" si="20"/>
        <v>SCCC</v>
      </c>
      <c r="BJ8" s="41"/>
      <c r="BK8" s="41">
        <f t="shared" si="21"/>
      </c>
      <c r="BL8" s="41"/>
      <c r="BM8" s="50">
        <f t="shared" si="22"/>
      </c>
      <c r="BN8" s="41"/>
      <c r="BO8" s="50" t="str">
        <f t="shared" si="23"/>
        <v>PBCC</v>
      </c>
      <c r="BQ8" s="9"/>
      <c r="BS8" s="41" t="str">
        <f t="shared" si="24"/>
        <v>EB RBL</v>
      </c>
      <c r="BT8" s="41" t="str">
        <f t="shared" si="25"/>
        <v>Builders</v>
      </c>
      <c r="BU8" s="41" t="str">
        <f t="shared" si="26"/>
        <v>EB RBL</v>
      </c>
      <c r="BV8" s="41" t="str">
        <f t="shared" si="42"/>
        <v>Chequers</v>
      </c>
      <c r="BW8" s="41" t="str">
        <f t="shared" si="27"/>
        <v>EB RBL</v>
      </c>
      <c r="BX8" s="41" t="str">
        <f t="shared" si="28"/>
        <v>Green Monks</v>
      </c>
      <c r="BY8" s="41" t="str">
        <f t="shared" si="29"/>
        <v>EB RBL</v>
      </c>
      <c r="BZ8" s="41" t="str">
        <f t="shared" si="30"/>
        <v>Jokers</v>
      </c>
      <c r="CA8" s="41" t="str">
        <f t="shared" si="31"/>
        <v>EB RBL</v>
      </c>
      <c r="CB8" s="41" t="str">
        <f t="shared" si="32"/>
        <v>SCCC</v>
      </c>
      <c r="CC8" s="41">
        <f t="shared" si="33"/>
      </c>
      <c r="CD8" s="41">
        <f t="shared" si="34"/>
      </c>
      <c r="CE8" s="41">
        <f t="shared" si="35"/>
      </c>
      <c r="CF8" s="41">
        <f t="shared" si="36"/>
      </c>
      <c r="CG8" s="41" t="str">
        <f t="shared" si="37"/>
        <v>EB RBL</v>
      </c>
      <c r="CH8" s="41" t="str">
        <f t="shared" si="38"/>
        <v>PBCC</v>
      </c>
      <c r="CL8" s="106"/>
      <c r="ED8" s="87"/>
    </row>
    <row r="9" spans="1:134" ht="19.5" customHeight="1" thickBot="1">
      <c r="A9" s="160"/>
      <c r="B9" s="33" t="s">
        <v>67</v>
      </c>
      <c r="C9" s="6"/>
      <c r="D9" s="3">
        <f t="shared" si="39"/>
      </c>
      <c r="E9" s="6"/>
      <c r="F9" s="3">
        <f t="shared" si="0"/>
      </c>
      <c r="G9" s="6"/>
      <c r="H9" s="3">
        <f>+IF(G9="","",9-G9)</f>
      </c>
      <c r="I9" s="6"/>
      <c r="J9" s="3">
        <f>+IF(I9="","",9-I9)</f>
      </c>
      <c r="K9" s="40"/>
      <c r="L9" s="3">
        <f>+IF(K9="","",9-K9)</f>
      </c>
      <c r="M9" s="61"/>
      <c r="N9" s="3">
        <f>+IF(M9="","",9-M9)</f>
      </c>
      <c r="O9" s="38"/>
      <c r="P9" s="34"/>
      <c r="Q9" s="35"/>
      <c r="R9" s="36">
        <f t="shared" si="2"/>
      </c>
      <c r="S9" s="11"/>
      <c r="T9" s="11"/>
      <c r="U9" s="11"/>
      <c r="V9" s="49" t="str">
        <f t="shared" si="3"/>
        <v>BYE</v>
      </c>
      <c r="W9" s="41">
        <f t="shared" si="4"/>
        <v>0</v>
      </c>
      <c r="X9" s="41">
        <f t="shared" si="5"/>
        <v>0</v>
      </c>
      <c r="Y9" s="41">
        <f t="shared" si="6"/>
        <v>0</v>
      </c>
      <c r="Z9" s="41">
        <f t="shared" si="7"/>
        <v>0</v>
      </c>
      <c r="AA9" s="52">
        <f>+(C9+E9+G9+I9+K9+M9+O9+Q9)+SUM(P3:P10)</f>
        <v>0</v>
      </c>
      <c r="AB9" s="53">
        <f t="shared" si="8"/>
        <v>0</v>
      </c>
      <c r="AC9" s="12">
        <f>+AB9+X9/100+0.0007</f>
        <v>0.0007</v>
      </c>
      <c r="AD9">
        <f t="shared" si="9"/>
        <v>8</v>
      </c>
      <c r="AH9" s="41" t="str">
        <f t="shared" si="10"/>
        <v>Builders</v>
      </c>
      <c r="AI9" s="41"/>
      <c r="AJ9" s="41" t="str">
        <f t="shared" si="11"/>
        <v>Chequers</v>
      </c>
      <c r="AK9" s="41"/>
      <c r="AL9" s="41" t="str">
        <f t="shared" si="12"/>
        <v>Green Monks</v>
      </c>
      <c r="AM9" s="41"/>
      <c r="AN9" s="41" t="str">
        <f t="shared" si="13"/>
        <v>Jokers</v>
      </c>
      <c r="AO9" s="41"/>
      <c r="AP9" s="41" t="str">
        <f t="shared" si="14"/>
        <v>SCCC</v>
      </c>
      <c r="AQ9" s="41"/>
      <c r="AR9" s="41" t="str">
        <f t="shared" si="15"/>
        <v>EB RBL</v>
      </c>
      <c r="AS9" s="41"/>
      <c r="AT9" s="41" t="str">
        <f t="shared" si="16"/>
        <v>BYE</v>
      </c>
      <c r="AU9" s="41"/>
      <c r="AV9" s="41" t="str">
        <f t="shared" si="17"/>
        <v>PBCC</v>
      </c>
      <c r="AW9" s="9"/>
      <c r="AX9" s="9"/>
      <c r="AY9" s="9"/>
      <c r="AZ9" s="9"/>
      <c r="BA9" s="41">
        <f t="shared" si="40"/>
      </c>
      <c r="BB9" s="41"/>
      <c r="BC9" s="41">
        <f t="shared" si="41"/>
      </c>
      <c r="BD9" s="41"/>
      <c r="BE9" s="41">
        <f t="shared" si="18"/>
      </c>
      <c r="BF9" s="41"/>
      <c r="BG9" s="41">
        <f t="shared" si="19"/>
      </c>
      <c r="BH9" s="41"/>
      <c r="BI9" s="41">
        <f t="shared" si="20"/>
      </c>
      <c r="BJ9" s="41"/>
      <c r="BK9" s="41">
        <f t="shared" si="21"/>
      </c>
      <c r="BL9" s="41"/>
      <c r="BM9" s="50">
        <f t="shared" si="22"/>
      </c>
      <c r="BN9" s="41"/>
      <c r="BO9" s="50">
        <f t="shared" si="23"/>
      </c>
      <c r="BQ9" s="9"/>
      <c r="BS9" s="41">
        <f t="shared" si="24"/>
      </c>
      <c r="BT9" s="41">
        <f t="shared" si="25"/>
      </c>
      <c r="BU9" s="41">
        <f t="shared" si="26"/>
      </c>
      <c r="BV9" s="41">
        <f t="shared" si="42"/>
      </c>
      <c r="BW9" s="41">
        <f t="shared" si="27"/>
      </c>
      <c r="BX9" s="41">
        <f t="shared" si="28"/>
      </c>
      <c r="BY9" s="41">
        <f t="shared" si="29"/>
      </c>
      <c r="BZ9" s="41">
        <f t="shared" si="30"/>
      </c>
      <c r="CA9" s="41">
        <f t="shared" si="31"/>
      </c>
      <c r="CB9" s="41">
        <f t="shared" si="32"/>
      </c>
      <c r="CC9" s="41">
        <f t="shared" si="33"/>
      </c>
      <c r="CD9" s="41">
        <f t="shared" si="34"/>
      </c>
      <c r="CE9" s="41">
        <f t="shared" si="35"/>
      </c>
      <c r="CF9" s="41">
        <f t="shared" si="36"/>
      </c>
      <c r="CG9" s="41">
        <f t="shared" si="37"/>
      </c>
      <c r="CH9" s="41">
        <f t="shared" si="38"/>
      </c>
      <c r="CL9" s="106"/>
      <c r="CM9" s="87"/>
      <c r="ED9" s="87"/>
    </row>
    <row r="10" spans="1:134" s="2" customFormat="1" ht="19.5" customHeight="1" thickBot="1">
      <c r="A10" s="161"/>
      <c r="B10" s="33" t="s">
        <v>50</v>
      </c>
      <c r="C10" s="6">
        <v>2</v>
      </c>
      <c r="D10" s="3">
        <f t="shared" si="39"/>
        <v>7</v>
      </c>
      <c r="E10" s="6">
        <v>1</v>
      </c>
      <c r="F10" s="3">
        <f t="shared" si="0"/>
        <v>8</v>
      </c>
      <c r="G10" s="6">
        <v>4</v>
      </c>
      <c r="H10" s="3">
        <f>+IF(G10="","",9-G10)</f>
        <v>5</v>
      </c>
      <c r="I10" s="6">
        <v>8</v>
      </c>
      <c r="J10" s="3">
        <f>+IF(I10="","",9-I10)</f>
        <v>1</v>
      </c>
      <c r="K10" s="6">
        <v>7</v>
      </c>
      <c r="L10" s="3">
        <f>+IF(K10="","",9-K10)</f>
        <v>2</v>
      </c>
      <c r="M10" s="40">
        <v>6</v>
      </c>
      <c r="N10" s="3">
        <f>+IF(M10="","",9-M10)</f>
        <v>3</v>
      </c>
      <c r="O10" s="37"/>
      <c r="P10" s="3">
        <f>+IF(O10="","",9-O10)</f>
      </c>
      <c r="Q10" s="8"/>
      <c r="R10" s="4">
        <f>+IF(Q10&gt;0,9-Q10,"")</f>
      </c>
      <c r="S10" s="11"/>
      <c r="T10" s="11"/>
      <c r="U10" s="11"/>
      <c r="V10" s="49" t="str">
        <f t="shared" si="3"/>
        <v>PBCC</v>
      </c>
      <c r="W10" s="41">
        <f t="shared" si="4"/>
        <v>12</v>
      </c>
      <c r="X10" s="41">
        <f t="shared" si="5"/>
        <v>6</v>
      </c>
      <c r="Y10" s="41">
        <f t="shared" si="6"/>
        <v>6</v>
      </c>
      <c r="Z10" s="41">
        <f t="shared" si="7"/>
        <v>12</v>
      </c>
      <c r="AA10" s="52">
        <f>+(C10+E10+G10+I10+K10+M10+O10+Q10)+SUM(R3:R10)</f>
        <v>55</v>
      </c>
      <c r="AB10" s="53">
        <f t="shared" si="8"/>
        <v>67</v>
      </c>
      <c r="AC10" s="12">
        <f>+AB10+X10/100+0.0008</f>
        <v>67.0608</v>
      </c>
      <c r="AD10" s="9">
        <f t="shared" si="9"/>
        <v>4</v>
      </c>
      <c r="AE10" s="9"/>
      <c r="AF10" s="13"/>
      <c r="AG10" s="13"/>
      <c r="AH10" s="41" t="str">
        <f t="shared" si="10"/>
        <v>Builders</v>
      </c>
      <c r="AI10" s="41"/>
      <c r="AJ10" s="41" t="str">
        <f t="shared" si="11"/>
        <v>Chequers</v>
      </c>
      <c r="AK10" s="41"/>
      <c r="AL10" s="41" t="str">
        <f t="shared" si="12"/>
        <v>Green Monks</v>
      </c>
      <c r="AM10" s="41"/>
      <c r="AN10" s="41" t="str">
        <f t="shared" si="13"/>
        <v>PBCC</v>
      </c>
      <c r="AO10" s="41"/>
      <c r="AP10" s="41" t="str">
        <f t="shared" si="14"/>
        <v>PBCC</v>
      </c>
      <c r="AQ10" s="41"/>
      <c r="AR10" s="41" t="str">
        <f t="shared" si="15"/>
        <v>PBCC</v>
      </c>
      <c r="AS10" s="41"/>
      <c r="AT10" s="41" t="str">
        <f t="shared" si="16"/>
        <v>BYE</v>
      </c>
      <c r="AU10" s="41"/>
      <c r="AV10" s="41" t="str">
        <f t="shared" si="17"/>
        <v>PBCC</v>
      </c>
      <c r="AW10" s="9"/>
      <c r="AX10" s="9"/>
      <c r="AY10" s="9"/>
      <c r="AZ10" s="13"/>
      <c r="BA10" s="41" t="str">
        <f t="shared" si="40"/>
        <v>Builders</v>
      </c>
      <c r="BB10" s="41"/>
      <c r="BC10" s="41" t="str">
        <f t="shared" si="41"/>
        <v>Chequers</v>
      </c>
      <c r="BD10" s="41"/>
      <c r="BE10" s="41" t="str">
        <f t="shared" si="18"/>
        <v>Green Monks</v>
      </c>
      <c r="BF10" s="41"/>
      <c r="BG10" s="41" t="str">
        <f t="shared" si="19"/>
        <v>PBCC</v>
      </c>
      <c r="BH10" s="41"/>
      <c r="BI10" s="41" t="str">
        <f t="shared" si="20"/>
        <v>PBCC</v>
      </c>
      <c r="BJ10" s="41"/>
      <c r="BK10" s="41" t="str">
        <f t="shared" si="21"/>
        <v>PBCC</v>
      </c>
      <c r="BL10" s="41"/>
      <c r="BM10" s="50">
        <f t="shared" si="22"/>
      </c>
      <c r="BN10" s="41"/>
      <c r="BO10" s="50">
        <f t="shared" si="23"/>
      </c>
      <c r="BP10" s="9"/>
      <c r="BQ10" s="9"/>
      <c r="BR10" s="13"/>
      <c r="BS10" s="41" t="str">
        <f t="shared" si="24"/>
        <v>PBCC</v>
      </c>
      <c r="BT10" s="41" t="str">
        <f t="shared" si="25"/>
        <v>Builders</v>
      </c>
      <c r="BU10" s="41" t="str">
        <f t="shared" si="26"/>
        <v>PBCC</v>
      </c>
      <c r="BV10" s="41" t="str">
        <f t="shared" si="42"/>
        <v>Chequers</v>
      </c>
      <c r="BW10" s="41" t="str">
        <f t="shared" si="27"/>
        <v>PBCC</v>
      </c>
      <c r="BX10" s="41" t="str">
        <f t="shared" si="28"/>
        <v>Green Monks</v>
      </c>
      <c r="BY10" s="41" t="str">
        <f t="shared" si="29"/>
        <v>PBCC</v>
      </c>
      <c r="BZ10" s="41" t="str">
        <f t="shared" si="30"/>
        <v>Jokers</v>
      </c>
      <c r="CA10" s="41" t="str">
        <f t="shared" si="31"/>
        <v>PBCC</v>
      </c>
      <c r="CB10" s="41" t="str">
        <f t="shared" si="32"/>
        <v>SCCC</v>
      </c>
      <c r="CC10" s="41" t="str">
        <f t="shared" si="33"/>
        <v>PBCC</v>
      </c>
      <c r="CD10" s="41" t="str">
        <f t="shared" si="34"/>
        <v>EB RBL</v>
      </c>
      <c r="CE10" s="41">
        <f t="shared" si="35"/>
      </c>
      <c r="CF10" s="41">
        <f t="shared" si="36"/>
      </c>
      <c r="CG10" s="41">
        <f t="shared" si="37"/>
      </c>
      <c r="CH10" s="41">
        <f t="shared" si="38"/>
      </c>
      <c r="CI10" s="13"/>
      <c r="CJ10" s="13"/>
      <c r="CL10" s="106"/>
      <c r="CM10"/>
      <c r="ED10" s="87"/>
    </row>
    <row r="11" spans="2:91" s="2" customFormat="1" ht="17.25" thickBot="1">
      <c r="B11" s="1"/>
      <c r="S11" s="47"/>
      <c r="T11" s="47"/>
      <c r="U11" s="47"/>
      <c r="AD11"/>
      <c r="AE11"/>
      <c r="BB11">
        <f>IF(C11="","",AI11)</f>
      </c>
      <c r="BC11"/>
      <c r="BD11">
        <f>IF(E11="","",AK11)</f>
      </c>
      <c r="BE11"/>
      <c r="BF11">
        <f>IF(G11="","",AM11)</f>
      </c>
      <c r="BG11"/>
      <c r="BH11">
        <f>IF(I11="","",AO11)</f>
      </c>
      <c r="BI11"/>
      <c r="BJ11">
        <f>IF(K11="","",AQ11)</f>
      </c>
      <c r="BK11"/>
      <c r="BL11">
        <f>IF(M11="","",AS11)</f>
      </c>
      <c r="BM11"/>
      <c r="BN11"/>
      <c r="BO11" s="9"/>
      <c r="BP11" s="9"/>
      <c r="BQ11"/>
      <c r="BR11"/>
      <c r="CL11" s="105"/>
      <c r="CM11" s="97"/>
    </row>
    <row r="12" spans="2:91" s="2" customFormat="1" ht="17.25" thickBot="1">
      <c r="B12" s="23" t="s">
        <v>18</v>
      </c>
      <c r="C12" s="22"/>
      <c r="D12" s="22"/>
      <c r="F12" s="54" t="s">
        <v>20</v>
      </c>
      <c r="G12" s="30"/>
      <c r="H12" s="31"/>
      <c r="N12" s="59" t="s">
        <v>24</v>
      </c>
      <c r="O12" s="26"/>
      <c r="P12" s="27"/>
      <c r="Q12" s="47"/>
      <c r="S12" s="47"/>
      <c r="T12" s="47"/>
      <c r="U12" s="47"/>
      <c r="BB12">
        <f>IF(C12="","",AI12)</f>
      </c>
      <c r="BC12">
        <f>IF(D12="","",AJ12)</f>
      </c>
      <c r="BD12">
        <f>IF(E12="","",AK12)</f>
      </c>
      <c r="BE12"/>
      <c r="BF12">
        <f>IF(G12="","",AM12)</f>
      </c>
      <c r="BG12"/>
      <c r="BH12">
        <f>IF(I12="","",AO12)</f>
      </c>
      <c r="BI12"/>
      <c r="BJ12">
        <f>IF(K12="","",AQ12)</f>
      </c>
      <c r="BK12"/>
      <c r="BL12">
        <f>IF(M12="","",AS12)</f>
      </c>
      <c r="BM12"/>
      <c r="BN12"/>
      <c r="BO12" s="9"/>
      <c r="BP12" s="9"/>
      <c r="BQ12"/>
      <c r="BR12"/>
      <c r="CL12" s="112"/>
      <c r="CM12" s="97"/>
    </row>
    <row r="13" spans="2:91" s="2" customFormat="1" ht="17.25" thickBot="1">
      <c r="B13" s="29" t="s">
        <v>17</v>
      </c>
      <c r="C13" s="22"/>
      <c r="D13" s="22"/>
      <c r="N13" s="125" t="s">
        <v>74</v>
      </c>
      <c r="O13" s="126"/>
      <c r="P13" s="127"/>
      <c r="Q13" s="47"/>
      <c r="S13" s="47"/>
      <c r="T13" s="47"/>
      <c r="U13" s="47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BB13">
        <f>IF(C13="","",AI13)</f>
      </c>
      <c r="BC13">
        <f>IF(D13="","",AJ13)</f>
      </c>
      <c r="BD13">
        <f>IF(E13="","",AK13)</f>
      </c>
      <c r="BE13"/>
      <c r="BF13">
        <f>IF(G13="","",AM13)</f>
      </c>
      <c r="BG13"/>
      <c r="BH13">
        <f>IF(I13="","",AO13)</f>
      </c>
      <c r="BI13"/>
      <c r="BJ13">
        <f>IF(K13="","",AQ13)</f>
      </c>
      <c r="BK13"/>
      <c r="BL13">
        <f>IF(M13="","",AS13)</f>
      </c>
      <c r="BM13"/>
      <c r="BN13"/>
      <c r="BO13" s="9"/>
      <c r="BP13" s="9"/>
      <c r="BQ13"/>
      <c r="BR13"/>
      <c r="CL13"/>
      <c r="CM13"/>
    </row>
    <row r="14" spans="14:91" s="2" customFormat="1" ht="17.25" thickBot="1">
      <c r="N14" s="24"/>
      <c r="O14" s="25"/>
      <c r="P14" s="25"/>
      <c r="Q14" s="25"/>
      <c r="R14" s="25"/>
      <c r="S14" s="25"/>
      <c r="T14" s="25"/>
      <c r="U14" s="47"/>
      <c r="V14" s="5">
        <v>1</v>
      </c>
      <c r="W14" s="5">
        <f>IF($AD$3=$V14,$V3,"")</f>
      </c>
      <c r="X14" s="5">
        <f>IF($AD$4=$V14,$V4,"")</f>
      </c>
      <c r="Y14" s="5">
        <f>IF($AD$5=$V14,$V5,"")</f>
      </c>
      <c r="Z14" s="5">
        <f>IF($AD$6=$V14,$V6,"")</f>
      </c>
      <c r="AA14" s="5" t="str">
        <f>IF($AD$7=$V14,$V7,"")</f>
        <v>SCCC</v>
      </c>
      <c r="AB14" s="5">
        <f>IF($AD$8=$V14,$V8,"")</f>
      </c>
      <c r="AC14" s="5">
        <f>IF($AD$9=$V14,$V9,"")</f>
      </c>
      <c r="AD14" s="5">
        <f>IF($AD$10=$V14,$V10,"")</f>
      </c>
      <c r="AE14" s="5" t="str">
        <f aca="true" t="shared" si="43" ref="AE14:AE21">+CONCATENATE(W14,X14,Y14,Z14,AA14,AB14,AC14,AD14)</f>
        <v>SCCC</v>
      </c>
      <c r="AF14" s="5"/>
      <c r="AG14" s="5"/>
      <c r="AH14" s="5"/>
      <c r="AI14" s="5"/>
      <c r="AJ14" s="5"/>
      <c r="BC14">
        <f>IF(D14="","",AJ14)</f>
      </c>
      <c r="BD14">
        <f>IF(E14="","",AK14)</f>
      </c>
      <c r="BE14">
        <f>IF(F14="","",AL14)</f>
      </c>
      <c r="BF14"/>
      <c r="BG14">
        <f>IF(H14="","",AN14)</f>
      </c>
      <c r="BH14"/>
      <c r="BI14">
        <f>IF(J14="","",AP14)</f>
      </c>
      <c r="BJ14"/>
      <c r="BK14">
        <f>IF(L14="","",AR14)</f>
      </c>
      <c r="BL14"/>
      <c r="BM14">
        <f>IF(N14="","",AT14)</f>
      </c>
      <c r="BN14"/>
      <c r="BO14"/>
      <c r="BP14" s="9"/>
      <c r="BQ14" s="9"/>
      <c r="BR14"/>
      <c r="BS14"/>
      <c r="CL14" s="106"/>
      <c r="CM14" s="99"/>
    </row>
    <row r="15" spans="1:186" s="2" customFormat="1" ht="17.25" thickBot="1">
      <c r="A15" s="137" t="s">
        <v>42</v>
      </c>
      <c r="B15" s="157"/>
      <c r="C15" s="132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5"/>
      <c r="Q15" s="10"/>
      <c r="R15" s="25"/>
      <c r="S15" s="25"/>
      <c r="T15" s="25"/>
      <c r="U15" s="47"/>
      <c r="V15" s="5">
        <v>2</v>
      </c>
      <c r="W15" s="5" t="str">
        <f>IF($AD3=$V15,$V3,"")</f>
        <v>Builders</v>
      </c>
      <c r="X15" s="5">
        <f>IF($AD4=$V15,$V4,"")</f>
      </c>
      <c r="Y15" s="5">
        <f>IF($AD5=$V15,$V5,"")</f>
      </c>
      <c r="Z15" s="5">
        <f>IF($AD6=$V15,$V6,"")</f>
      </c>
      <c r="AA15" s="5">
        <f>IF($AD7=$V15,$V7,"")</f>
      </c>
      <c r="AB15" s="5">
        <f>IF($AD8=$V15,$V8,"")</f>
      </c>
      <c r="AC15" s="5">
        <f>IF($AD9=$V15,$V9,"")</f>
      </c>
      <c r="AD15" s="5">
        <f>IF($AD10=$V15,$V10,"")</f>
      </c>
      <c r="AE15" s="5" t="str">
        <f t="shared" si="43"/>
        <v>Builders</v>
      </c>
      <c r="AF15" s="5"/>
      <c r="AG15" s="5"/>
      <c r="AH15" s="5"/>
      <c r="AI15" s="5"/>
      <c r="AJ15" s="5"/>
      <c r="BP15" s="13"/>
      <c r="BQ15" s="13"/>
      <c r="CL15" s="106"/>
      <c r="CM15"/>
      <c r="GD15" s="62"/>
    </row>
    <row r="16" spans="1:186" s="2" customFormat="1" ht="17.25" thickBot="1">
      <c r="A16" s="158"/>
      <c r="B16" s="159"/>
      <c r="C16" s="175" t="s">
        <v>8</v>
      </c>
      <c r="D16" s="174"/>
      <c r="E16" s="170" t="s">
        <v>15</v>
      </c>
      <c r="F16" s="174"/>
      <c r="G16" s="170" t="s">
        <v>10</v>
      </c>
      <c r="H16" s="174"/>
      <c r="I16" s="170" t="s">
        <v>25</v>
      </c>
      <c r="J16" s="171"/>
      <c r="K16" s="172" t="s">
        <v>26</v>
      </c>
      <c r="L16" s="173"/>
      <c r="M16" s="130" t="s">
        <v>27</v>
      </c>
      <c r="N16" s="169"/>
      <c r="O16" s="168" t="s">
        <v>12</v>
      </c>
      <c r="P16" s="169"/>
      <c r="Q16" s="10"/>
      <c r="R16"/>
      <c r="S16" s="48"/>
      <c r="T16" s="48"/>
      <c r="U16" s="47"/>
      <c r="V16" s="5">
        <v>3</v>
      </c>
      <c r="W16" s="5">
        <f>IF($AD3=$V16,$V3,"")</f>
      </c>
      <c r="X16" s="5">
        <f>IF($AD4=$V16,$V4,"")</f>
      </c>
      <c r="Y16" s="5" t="str">
        <f>IF($AD5=$V16,$V5,"")</f>
        <v>Green Monks</v>
      </c>
      <c r="Z16" s="5">
        <f>IF($AD6=$V16,$V6,"")</f>
      </c>
      <c r="AA16" s="5">
        <f>IF($AD7=$V16,$V7,"")</f>
      </c>
      <c r="AB16" s="5">
        <f>IF($AD8=$V16,$V8,"")</f>
      </c>
      <c r="AC16" s="5">
        <f>IF($AD9=$V16,$V9,"")</f>
      </c>
      <c r="AD16" s="5">
        <f>IF($AD10=$V16,$V10,"")</f>
      </c>
      <c r="AE16" s="5" t="str">
        <f t="shared" si="43"/>
        <v>Green Monks</v>
      </c>
      <c r="AF16" s="5"/>
      <c r="AG16" s="5"/>
      <c r="AH16" s="5"/>
      <c r="AI16" s="5"/>
      <c r="AJ16" s="5"/>
      <c r="BP16" s="13"/>
      <c r="BQ16" s="13"/>
      <c r="CK16" s="100"/>
      <c r="CL16" s="106"/>
      <c r="CM16" s="100"/>
      <c r="GD16" s="62"/>
    </row>
    <row r="17" spans="1:186" s="2" customFormat="1" ht="17.25" thickBot="1">
      <c r="A17" s="56">
        <v>1</v>
      </c>
      <c r="B17" s="57" t="str">
        <f aca="true" t="shared" si="44" ref="B17:B24">+AE14</f>
        <v>SCCC</v>
      </c>
      <c r="C17" s="152">
        <f aca="true" t="shared" si="45" ref="C17:C24">+AE23</f>
        <v>12</v>
      </c>
      <c r="D17" s="152"/>
      <c r="E17" s="152">
        <f aca="true" t="shared" si="46" ref="E17:E24">+AE33</f>
        <v>7</v>
      </c>
      <c r="F17" s="152"/>
      <c r="G17" s="152">
        <f aca="true" t="shared" si="47" ref="G17:G24">+C17-E17</f>
        <v>5</v>
      </c>
      <c r="H17" s="152"/>
      <c r="I17" s="152">
        <f aca="true" t="shared" si="48" ref="I17:I24">+AE43</f>
        <v>60</v>
      </c>
      <c r="J17" s="152"/>
      <c r="K17" s="152">
        <f aca="true" t="shared" si="49" ref="K17:K24">+C17*9-I17</f>
        <v>48</v>
      </c>
      <c r="L17" s="167"/>
      <c r="M17" s="152">
        <f aca="true" t="shared" si="50" ref="M17:M24">+I17-K17</f>
        <v>12</v>
      </c>
      <c r="N17" s="152"/>
      <c r="O17" s="152">
        <f aca="true" t="shared" si="51" ref="O17:O24">+E17*2+I17</f>
        <v>74</v>
      </c>
      <c r="P17" s="167"/>
      <c r="Q17" s="43"/>
      <c r="R17"/>
      <c r="S17" s="48"/>
      <c r="T17" s="48"/>
      <c r="U17" s="47"/>
      <c r="V17" s="5">
        <v>4</v>
      </c>
      <c r="W17" s="5">
        <f>IF($AD3=$V17,$V3,"")</f>
      </c>
      <c r="X17" s="5">
        <f>IF($AD4=$V17,$V4,"")</f>
      </c>
      <c r="Y17" s="5">
        <f>IF($AD5=$V17,$V5,"")</f>
      </c>
      <c r="Z17" s="5">
        <f>IF($AD6=$V17,$V6,"")</f>
      </c>
      <c r="AA17" s="5">
        <f>IF($AD7=$V17,$V7,"")</f>
      </c>
      <c r="AB17" s="5">
        <f>IF($AD8=$V17,$V8,"")</f>
      </c>
      <c r="AC17" s="5">
        <f>IF($AD9=$V17,$V9,"")</f>
      </c>
      <c r="AD17" s="5" t="str">
        <f>IF($AD10=$V17,$V10,"")</f>
        <v>PBCC</v>
      </c>
      <c r="AE17" s="5" t="str">
        <f t="shared" si="43"/>
        <v>PBCC</v>
      </c>
      <c r="AF17" s="5"/>
      <c r="AG17" s="5"/>
      <c r="AH17" s="5"/>
      <c r="AI17" s="5"/>
      <c r="AJ17" s="5"/>
      <c r="BP17" s="13"/>
      <c r="BQ17" s="13"/>
      <c r="CK17" s="100"/>
      <c r="CL17" s="106"/>
      <c r="CM17" s="100"/>
      <c r="GD17" s="62"/>
    </row>
    <row r="18" spans="1:186" s="2" customFormat="1" ht="17.25" thickBot="1">
      <c r="A18" s="56">
        <v>2</v>
      </c>
      <c r="B18" s="57" t="str">
        <f t="shared" si="44"/>
        <v>Builders</v>
      </c>
      <c r="C18" s="152">
        <f t="shared" si="45"/>
        <v>12</v>
      </c>
      <c r="D18" s="152"/>
      <c r="E18" s="152">
        <f t="shared" si="46"/>
        <v>6</v>
      </c>
      <c r="F18" s="152"/>
      <c r="G18" s="152">
        <f t="shared" si="47"/>
        <v>6</v>
      </c>
      <c r="H18" s="152"/>
      <c r="I18" s="152">
        <f t="shared" si="48"/>
        <v>56</v>
      </c>
      <c r="J18" s="152"/>
      <c r="K18" s="152">
        <f t="shared" si="49"/>
        <v>52</v>
      </c>
      <c r="L18" s="167"/>
      <c r="M18" s="152">
        <f t="shared" si="50"/>
        <v>4</v>
      </c>
      <c r="N18" s="152"/>
      <c r="O18" s="152">
        <f t="shared" si="51"/>
        <v>68</v>
      </c>
      <c r="P18" s="167"/>
      <c r="Q18" s="43"/>
      <c r="R18"/>
      <c r="S18" s="48"/>
      <c r="T18" s="48"/>
      <c r="U18" s="47"/>
      <c r="V18" s="5">
        <v>5</v>
      </c>
      <c r="W18" s="5">
        <f>IF($AD3=$V18,$V3,"")</f>
      </c>
      <c r="X18" s="5" t="str">
        <f>IF($AD4=$V18,$V4,"")</f>
        <v>Chequers</v>
      </c>
      <c r="Y18" s="5">
        <f>IF($AD5=$V18,$V5,"")</f>
      </c>
      <c r="Z18" s="5">
        <f>IF($AD6=$V18,$V6,"")</f>
      </c>
      <c r="AA18" s="5">
        <f>IF($AD7=$V18,$V7,"")</f>
      </c>
      <c r="AB18" s="5">
        <f>IF($AD8=$V18,$V8,"")</f>
      </c>
      <c r="AC18" s="5">
        <f>IF($AD9=$V18,$V9,"")</f>
      </c>
      <c r="AD18" s="5">
        <f>IF($AD10=$V18,$V10,"")</f>
      </c>
      <c r="AE18" s="5" t="str">
        <f t="shared" si="43"/>
        <v>Chequers</v>
      </c>
      <c r="AF18" s="5"/>
      <c r="AG18" s="5"/>
      <c r="AH18" s="5"/>
      <c r="AI18" s="5"/>
      <c r="AJ18" s="5"/>
      <c r="BP18" s="13"/>
      <c r="BQ18" s="13"/>
      <c r="CK18" s="100"/>
      <c r="CL18" s="106"/>
      <c r="CM18" s="100"/>
      <c r="GD18"/>
    </row>
    <row r="19" spans="1:91" ht="17.25" thickBot="1">
      <c r="A19" s="58">
        <v>3</v>
      </c>
      <c r="B19" s="57" t="str">
        <f t="shared" si="44"/>
        <v>Green Monks</v>
      </c>
      <c r="C19" s="153">
        <f t="shared" si="45"/>
        <v>12</v>
      </c>
      <c r="D19" s="153"/>
      <c r="E19" s="153">
        <f t="shared" si="46"/>
        <v>7</v>
      </c>
      <c r="F19" s="153"/>
      <c r="G19" s="153">
        <f t="shared" si="47"/>
        <v>5</v>
      </c>
      <c r="H19" s="153"/>
      <c r="I19" s="153">
        <f t="shared" si="48"/>
        <v>53</v>
      </c>
      <c r="J19" s="153"/>
      <c r="K19" s="153">
        <f t="shared" si="49"/>
        <v>55</v>
      </c>
      <c r="L19" s="156"/>
      <c r="M19" s="153">
        <f t="shared" si="50"/>
        <v>-2</v>
      </c>
      <c r="N19" s="153"/>
      <c r="O19" s="153">
        <f t="shared" si="51"/>
        <v>67</v>
      </c>
      <c r="P19" s="156"/>
      <c r="Q19" s="43"/>
      <c r="V19" s="5">
        <v>6</v>
      </c>
      <c r="W19" s="5">
        <f>IF($AD3=$V19,$V3,"")</f>
      </c>
      <c r="X19" s="5">
        <f>IF($AD4=$V19,$V4,"")</f>
      </c>
      <c r="Y19" s="5">
        <f>IF($AD5=$V19,$V5,"")</f>
      </c>
      <c r="Z19" s="5" t="str">
        <f>IF($AD6=$V19,$V6,"")</f>
        <v>Jokers</v>
      </c>
      <c r="AA19" s="5">
        <f>IF($AD7=$V19,$V7,"")</f>
      </c>
      <c r="AB19" s="5">
        <f>IF($AD8=$V19,$V8,"")</f>
      </c>
      <c r="AC19" s="5">
        <f>IF($AD9=$V19,$V9,"")</f>
      </c>
      <c r="AD19" s="5">
        <f>IF($AD10=$V19,$V10,"")</f>
      </c>
      <c r="AE19" s="5" t="str">
        <f t="shared" si="43"/>
        <v>Jokers</v>
      </c>
      <c r="AF19" s="5"/>
      <c r="AG19" s="5"/>
      <c r="AH19" s="5"/>
      <c r="AI19" s="5"/>
      <c r="AJ19" s="5"/>
      <c r="BO19"/>
      <c r="BQ19" s="9"/>
      <c r="CK19" s="107"/>
      <c r="CL19" s="106"/>
      <c r="CM19" s="97"/>
    </row>
    <row r="20" spans="1:91" ht="17.25" thickBot="1">
      <c r="A20" s="58">
        <v>4</v>
      </c>
      <c r="B20" s="57" t="str">
        <f t="shared" si="44"/>
        <v>PBCC</v>
      </c>
      <c r="C20" s="153">
        <f t="shared" si="45"/>
        <v>12</v>
      </c>
      <c r="D20" s="153"/>
      <c r="E20" s="153">
        <f t="shared" si="46"/>
        <v>6</v>
      </c>
      <c r="F20" s="153"/>
      <c r="G20" s="153">
        <f t="shared" si="47"/>
        <v>6</v>
      </c>
      <c r="H20" s="153"/>
      <c r="I20" s="153">
        <f t="shared" si="48"/>
        <v>55</v>
      </c>
      <c r="J20" s="153"/>
      <c r="K20" s="153">
        <f t="shared" si="49"/>
        <v>53</v>
      </c>
      <c r="L20" s="156"/>
      <c r="M20" s="153">
        <f t="shared" si="50"/>
        <v>2</v>
      </c>
      <c r="N20" s="153"/>
      <c r="O20" s="153">
        <f t="shared" si="51"/>
        <v>67</v>
      </c>
      <c r="P20" s="156"/>
      <c r="Q20" s="43"/>
      <c r="V20" s="5">
        <v>7</v>
      </c>
      <c r="W20" s="5">
        <f>IF($AD3=$V20,$V3,"")</f>
      </c>
      <c r="X20" s="5">
        <f>IF($AD4=$V20,$V4,"")</f>
      </c>
      <c r="Y20" s="5">
        <f>IF($AD5=$V20,$V5,"")</f>
      </c>
      <c r="Z20" s="5">
        <f>IF($AD6=$V20,$V6,"")</f>
      </c>
      <c r="AA20" s="5">
        <f>IF($AD7=$V20,$V7,"")</f>
      </c>
      <c r="AB20" s="5" t="str">
        <f>IF($AD8=$V20,$V8,"")</f>
        <v>EB RBL</v>
      </c>
      <c r="AC20" s="5">
        <f>IF($AD9=$V20,$V9,"")</f>
      </c>
      <c r="AD20" s="5">
        <f>IF($AD10=$V20,$V10,"")</f>
      </c>
      <c r="AE20" s="5" t="str">
        <f t="shared" si="43"/>
        <v>EB RBL</v>
      </c>
      <c r="AF20" s="5"/>
      <c r="AG20" s="5"/>
      <c r="AH20" s="5"/>
      <c r="AI20" s="5"/>
      <c r="AJ20" s="5"/>
      <c r="BO20"/>
      <c r="BQ20" s="9"/>
      <c r="CK20" s="107"/>
      <c r="CM20" s="97"/>
    </row>
    <row r="21" spans="1:91" ht="17.25" thickBot="1">
      <c r="A21" s="58">
        <v>5</v>
      </c>
      <c r="B21" s="57" t="str">
        <f t="shared" si="44"/>
        <v>Chequers</v>
      </c>
      <c r="C21" s="153">
        <f t="shared" si="45"/>
        <v>12</v>
      </c>
      <c r="D21" s="153"/>
      <c r="E21" s="153">
        <f t="shared" si="46"/>
        <v>6</v>
      </c>
      <c r="F21" s="153"/>
      <c r="G21" s="153">
        <f t="shared" si="47"/>
        <v>6</v>
      </c>
      <c r="H21" s="153"/>
      <c r="I21" s="153">
        <f t="shared" si="48"/>
        <v>54</v>
      </c>
      <c r="J21" s="153"/>
      <c r="K21" s="153">
        <f t="shared" si="49"/>
        <v>54</v>
      </c>
      <c r="L21" s="153"/>
      <c r="M21" s="153">
        <f t="shared" si="50"/>
        <v>0</v>
      </c>
      <c r="N21" s="153"/>
      <c r="O21" s="153">
        <f t="shared" si="51"/>
        <v>66</v>
      </c>
      <c r="P21" s="153"/>
      <c r="Q21" s="43"/>
      <c r="V21" s="5">
        <v>8</v>
      </c>
      <c r="W21" s="5">
        <f>IF($AD3=$V21,$V4,"")</f>
      </c>
      <c r="X21" s="5">
        <f>IF($AD4=$V21,$V4,"")</f>
      </c>
      <c r="Y21" s="5">
        <f>IF($AD5=$V21,$V5,"")</f>
      </c>
      <c r="Z21" s="5">
        <f>IF($AD6=$V21,$V6,"")</f>
      </c>
      <c r="AA21" s="5">
        <f>IF($AD7=$V21,$V7,"")</f>
      </c>
      <c r="AB21" s="5">
        <f>IF($AD8=$V21,$V8,"")</f>
      </c>
      <c r="AC21" s="5" t="str">
        <f>IF($AD9=$V21,$V9,"")</f>
        <v>BYE</v>
      </c>
      <c r="AD21" s="5">
        <f>IF($AD10=$V21,$V10,"")</f>
      </c>
      <c r="AE21" s="5" t="str">
        <f t="shared" si="43"/>
        <v>BYE</v>
      </c>
      <c r="AF21" s="5"/>
      <c r="AG21" s="5"/>
      <c r="AH21" s="5"/>
      <c r="AI21" s="5"/>
      <c r="AJ21" s="5"/>
      <c r="BO21"/>
      <c r="BQ21" s="9"/>
      <c r="CK21" s="107"/>
      <c r="CL21" s="106"/>
      <c r="CM21" s="97"/>
    </row>
    <row r="22" spans="1:91" ht="17.25" thickBot="1">
      <c r="A22" s="58">
        <v>6</v>
      </c>
      <c r="B22" s="57" t="str">
        <f t="shared" si="44"/>
        <v>Jokers</v>
      </c>
      <c r="C22" s="151">
        <f t="shared" si="45"/>
        <v>12</v>
      </c>
      <c r="D22" s="151"/>
      <c r="E22" s="151">
        <f t="shared" si="46"/>
        <v>5</v>
      </c>
      <c r="F22" s="151"/>
      <c r="G22" s="151">
        <f t="shared" si="47"/>
        <v>7</v>
      </c>
      <c r="H22" s="151"/>
      <c r="I22" s="151">
        <f t="shared" si="48"/>
        <v>51</v>
      </c>
      <c r="J22" s="151"/>
      <c r="K22" s="151">
        <f t="shared" si="49"/>
        <v>57</v>
      </c>
      <c r="L22" s="151"/>
      <c r="M22" s="151">
        <f t="shared" si="50"/>
        <v>-6</v>
      </c>
      <c r="N22" s="151"/>
      <c r="O22" s="151">
        <f t="shared" si="51"/>
        <v>61</v>
      </c>
      <c r="P22" s="151"/>
      <c r="Q22" s="55"/>
      <c r="W22" t="s">
        <v>8</v>
      </c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BO22"/>
      <c r="BQ22" s="9"/>
      <c r="CK22" s="107"/>
      <c r="CL22" s="106"/>
      <c r="CM22" s="97"/>
    </row>
    <row r="23" spans="1:90" ht="17.25" thickBot="1">
      <c r="A23" s="58">
        <v>7</v>
      </c>
      <c r="B23" s="57" t="str">
        <f t="shared" si="44"/>
        <v>EB RBL</v>
      </c>
      <c r="C23" s="151">
        <f t="shared" si="45"/>
        <v>12</v>
      </c>
      <c r="D23" s="151"/>
      <c r="E23" s="151">
        <f t="shared" si="46"/>
        <v>5</v>
      </c>
      <c r="F23" s="151"/>
      <c r="G23" s="151">
        <f t="shared" si="47"/>
        <v>7</v>
      </c>
      <c r="H23" s="151"/>
      <c r="I23" s="151">
        <f t="shared" si="48"/>
        <v>49</v>
      </c>
      <c r="J23" s="151"/>
      <c r="K23" s="151">
        <f t="shared" si="49"/>
        <v>59</v>
      </c>
      <c r="L23" s="151"/>
      <c r="M23" s="151">
        <f t="shared" si="50"/>
        <v>-10</v>
      </c>
      <c r="N23" s="151"/>
      <c r="O23" s="151">
        <f t="shared" si="51"/>
        <v>59</v>
      </c>
      <c r="P23" s="151"/>
      <c r="Q23" s="55"/>
      <c r="V23" s="5">
        <v>1</v>
      </c>
      <c r="W23" s="5">
        <f aca="true" t="shared" si="52" ref="W23:W30">IF($AD$3=$V23,$W$3,"")</f>
      </c>
      <c r="X23" s="5">
        <f aca="true" t="shared" si="53" ref="X23:X30">IF($AD$4=$V23,$W$4,"")</f>
      </c>
      <c r="Y23" s="5">
        <f aca="true" t="shared" si="54" ref="Y23:Y30">IF($AD$5=$V23,$W$5,"")</f>
      </c>
      <c r="Z23" s="5">
        <f aca="true" t="shared" si="55" ref="Z23:Z30">IF($AD$6=$V23,$W$6,"")</f>
      </c>
      <c r="AA23" s="5">
        <f aca="true" t="shared" si="56" ref="AA23:AA30">IF($AD$7=$V23,$W$7,"")</f>
        <v>12</v>
      </c>
      <c r="AB23" s="5">
        <f aca="true" t="shared" si="57" ref="AB23:AB30">IF($AD$8=$V23,$W$8,"")</f>
      </c>
      <c r="AC23" s="5">
        <f aca="true" t="shared" si="58" ref="AC23:AC30">IF($AD$9=$V23,$W$9,"")</f>
      </c>
      <c r="AD23" s="5">
        <f aca="true" t="shared" si="59" ref="AD23:AD30">IF($AD$10=$V23,$W$10,"")</f>
      </c>
      <c r="AE23" s="5">
        <f aca="true" t="shared" si="60" ref="AE23:AE30">+SUM(W23:AD23)</f>
        <v>12</v>
      </c>
      <c r="AF23" s="5"/>
      <c r="AG23" s="5"/>
      <c r="AH23" s="5"/>
      <c r="AI23" s="5"/>
      <c r="AJ23" s="5"/>
      <c r="AK23" s="5"/>
      <c r="BO23"/>
      <c r="BQ23" s="9"/>
      <c r="CL23" s="106"/>
    </row>
    <row r="24" spans="1:91" ht="17.25" thickBot="1">
      <c r="A24" s="58">
        <v>8</v>
      </c>
      <c r="B24" s="57" t="str">
        <f t="shared" si="44"/>
        <v>BYE</v>
      </c>
      <c r="C24" s="151">
        <f t="shared" si="45"/>
        <v>0</v>
      </c>
      <c r="D24" s="151"/>
      <c r="E24" s="151">
        <f t="shared" si="46"/>
        <v>0</v>
      </c>
      <c r="F24" s="151"/>
      <c r="G24" s="151">
        <f t="shared" si="47"/>
        <v>0</v>
      </c>
      <c r="H24" s="151"/>
      <c r="I24" s="151">
        <f t="shared" si="48"/>
        <v>0</v>
      </c>
      <c r="J24" s="151"/>
      <c r="K24" s="151">
        <f t="shared" si="49"/>
        <v>0</v>
      </c>
      <c r="L24" s="151"/>
      <c r="M24" s="151">
        <f t="shared" si="50"/>
        <v>0</v>
      </c>
      <c r="N24" s="151"/>
      <c r="O24" s="151">
        <f t="shared" si="51"/>
        <v>0</v>
      </c>
      <c r="P24" s="151"/>
      <c r="Q24" s="55"/>
      <c r="V24" s="5">
        <v>2</v>
      </c>
      <c r="W24" s="5">
        <f t="shared" si="52"/>
        <v>12</v>
      </c>
      <c r="X24" s="5">
        <f t="shared" si="53"/>
      </c>
      <c r="Y24" s="5">
        <f t="shared" si="54"/>
      </c>
      <c r="Z24" s="5">
        <f t="shared" si="55"/>
      </c>
      <c r="AA24" s="5">
        <f t="shared" si="56"/>
      </c>
      <c r="AB24" s="5">
        <f t="shared" si="57"/>
      </c>
      <c r="AC24" s="5">
        <f t="shared" si="58"/>
      </c>
      <c r="AD24" s="5">
        <f t="shared" si="59"/>
      </c>
      <c r="AE24" s="5">
        <f t="shared" si="60"/>
        <v>12</v>
      </c>
      <c r="AF24" s="5"/>
      <c r="AG24" s="5"/>
      <c r="AH24" s="5"/>
      <c r="AI24" s="5"/>
      <c r="AJ24" s="5"/>
      <c r="AK24" s="5"/>
      <c r="BO24"/>
      <c r="BQ24" s="9"/>
      <c r="CL24" s="106"/>
      <c r="CM24" s="87"/>
    </row>
    <row r="25" spans="22:69" ht="12.75">
      <c r="V25" s="5">
        <v>3</v>
      </c>
      <c r="W25" s="5">
        <f t="shared" si="52"/>
      </c>
      <c r="X25" s="5">
        <f t="shared" si="53"/>
      </c>
      <c r="Y25" s="5">
        <f t="shared" si="54"/>
        <v>12</v>
      </c>
      <c r="Z25" s="5">
        <f t="shared" si="55"/>
      </c>
      <c r="AA25" s="5">
        <f t="shared" si="56"/>
      </c>
      <c r="AB25" s="5">
        <f t="shared" si="57"/>
      </c>
      <c r="AC25" s="5">
        <f t="shared" si="58"/>
      </c>
      <c r="AD25" s="5">
        <f t="shared" si="59"/>
      </c>
      <c r="AE25" s="5">
        <f t="shared" si="60"/>
        <v>12</v>
      </c>
      <c r="AF25" s="5"/>
      <c r="AG25" s="5"/>
      <c r="AH25" s="5"/>
      <c r="AI25" s="5"/>
      <c r="AJ25" s="5"/>
      <c r="BO25"/>
      <c r="BQ25" s="9"/>
    </row>
    <row r="26" spans="22:91" ht="12.75">
      <c r="V26" s="5">
        <v>4</v>
      </c>
      <c r="W26" s="5">
        <f t="shared" si="52"/>
      </c>
      <c r="X26" s="5">
        <f t="shared" si="53"/>
      </c>
      <c r="Y26" s="5">
        <f t="shared" si="54"/>
      </c>
      <c r="Z26" s="5">
        <f t="shared" si="55"/>
      </c>
      <c r="AA26" s="5">
        <f t="shared" si="56"/>
      </c>
      <c r="AB26" s="5">
        <f t="shared" si="57"/>
      </c>
      <c r="AC26" s="5">
        <f t="shared" si="58"/>
      </c>
      <c r="AD26" s="5">
        <f t="shared" si="59"/>
        <v>12</v>
      </c>
      <c r="AE26" s="5">
        <f t="shared" si="60"/>
        <v>12</v>
      </c>
      <c r="AF26" s="5"/>
      <c r="AG26" s="5"/>
      <c r="AH26" s="5"/>
      <c r="AI26" s="5"/>
      <c r="AJ26" s="5"/>
      <c r="BO26"/>
      <c r="BQ26" s="9"/>
      <c r="CM26" s="97"/>
    </row>
    <row r="27" spans="22:91" ht="12.75">
      <c r="V27" s="5">
        <v>5</v>
      </c>
      <c r="W27" s="5">
        <f t="shared" si="52"/>
      </c>
      <c r="X27" s="5">
        <f t="shared" si="53"/>
        <v>12</v>
      </c>
      <c r="Y27" s="5">
        <f t="shared" si="54"/>
      </c>
      <c r="Z27" s="5">
        <f t="shared" si="55"/>
      </c>
      <c r="AA27" s="5">
        <f t="shared" si="56"/>
      </c>
      <c r="AB27" s="5">
        <f t="shared" si="57"/>
      </c>
      <c r="AC27" s="5">
        <f t="shared" si="58"/>
      </c>
      <c r="AD27" s="5">
        <f t="shared" si="59"/>
      </c>
      <c r="AE27" s="5">
        <f t="shared" si="60"/>
        <v>12</v>
      </c>
      <c r="AF27" s="5"/>
      <c r="AG27" s="5"/>
      <c r="AH27" s="5"/>
      <c r="AI27" s="5"/>
      <c r="AJ27" s="5"/>
      <c r="BO27"/>
      <c r="BQ27" s="9"/>
      <c r="CM27" s="97"/>
    </row>
    <row r="28" spans="22:91" ht="12.75">
      <c r="V28" s="5">
        <v>6</v>
      </c>
      <c r="W28" s="5">
        <f t="shared" si="52"/>
      </c>
      <c r="X28" s="5">
        <f t="shared" si="53"/>
      </c>
      <c r="Y28" s="5">
        <f t="shared" si="54"/>
      </c>
      <c r="Z28" s="5">
        <f t="shared" si="55"/>
        <v>12</v>
      </c>
      <c r="AA28" s="5">
        <f t="shared" si="56"/>
      </c>
      <c r="AB28" s="5">
        <f t="shared" si="57"/>
      </c>
      <c r="AC28" s="5">
        <f t="shared" si="58"/>
      </c>
      <c r="AD28" s="5">
        <f t="shared" si="59"/>
      </c>
      <c r="AE28" s="5">
        <f t="shared" si="60"/>
        <v>12</v>
      </c>
      <c r="BO28"/>
      <c r="BQ28" s="9"/>
      <c r="CL28" s="110"/>
      <c r="CM28" s="97"/>
    </row>
    <row r="29" spans="22:91" ht="12.75">
      <c r="V29" s="5">
        <v>7</v>
      </c>
      <c r="W29" s="5">
        <f t="shared" si="52"/>
      </c>
      <c r="X29" s="5">
        <f t="shared" si="53"/>
      </c>
      <c r="Y29" s="5">
        <f t="shared" si="54"/>
      </c>
      <c r="Z29" s="5">
        <f t="shared" si="55"/>
      </c>
      <c r="AA29" s="5">
        <f t="shared" si="56"/>
      </c>
      <c r="AB29" s="5">
        <f t="shared" si="57"/>
        <v>12</v>
      </c>
      <c r="AC29" s="5">
        <f t="shared" si="58"/>
      </c>
      <c r="AD29" s="5">
        <f t="shared" si="59"/>
      </c>
      <c r="AE29" s="5">
        <f t="shared" si="60"/>
        <v>12</v>
      </c>
      <c r="BO29"/>
      <c r="BQ29" s="9"/>
      <c r="CM29" s="97"/>
    </row>
    <row r="30" spans="22:90" ht="12.75">
      <c r="V30" s="5">
        <v>8</v>
      </c>
      <c r="W30" s="5">
        <f t="shared" si="52"/>
      </c>
      <c r="X30" s="5">
        <f t="shared" si="53"/>
      </c>
      <c r="Y30" s="5">
        <f t="shared" si="54"/>
      </c>
      <c r="Z30" s="5">
        <f t="shared" si="55"/>
      </c>
      <c r="AA30" s="5">
        <f t="shared" si="56"/>
      </c>
      <c r="AB30" s="5">
        <f t="shared" si="57"/>
      </c>
      <c r="AC30" s="5">
        <f t="shared" si="58"/>
        <v>0</v>
      </c>
      <c r="AD30" s="5">
        <f t="shared" si="59"/>
      </c>
      <c r="AE30" s="5">
        <f t="shared" si="60"/>
        <v>0</v>
      </c>
      <c r="BO30"/>
      <c r="BQ30" s="9"/>
      <c r="CL30" s="106"/>
    </row>
    <row r="31" spans="67:90" ht="12.75">
      <c r="BO31"/>
      <c r="BQ31" s="9"/>
      <c r="CL31" s="106"/>
    </row>
    <row r="32" spans="23:90" ht="12.75">
      <c r="W32" t="s">
        <v>9</v>
      </c>
      <c r="BO32"/>
      <c r="BQ32" s="9"/>
      <c r="CL32" s="106"/>
    </row>
    <row r="33" spans="22:90" ht="15" customHeight="1">
      <c r="V33" s="5">
        <v>1</v>
      </c>
      <c r="W33" s="5">
        <f aca="true" t="shared" si="61" ref="W33:W40">IF($AD$3=$V33,$X$3,"")</f>
      </c>
      <c r="X33" s="5">
        <f aca="true" t="shared" si="62" ref="X33:X40">IF($AD$4=$V33,$X$4,"")</f>
      </c>
      <c r="Y33" s="5">
        <f aca="true" t="shared" si="63" ref="Y33:Y40">IF($AD$5=$V33,$X$5,"")</f>
      </c>
      <c r="Z33" s="5">
        <f aca="true" t="shared" si="64" ref="Z33:Z40">IF($AD$6=$V33,$X$6,"")</f>
      </c>
      <c r="AA33" s="5">
        <f aca="true" t="shared" si="65" ref="AA33:AA40">IF($AD$7=$V33,$X$7,"")</f>
        <v>7</v>
      </c>
      <c r="AB33" s="5">
        <f aca="true" t="shared" si="66" ref="AB33:AB40">IF($AD$8=$V33,$X$8,"")</f>
      </c>
      <c r="AC33" s="5">
        <f aca="true" t="shared" si="67" ref="AC33:AC40">IF($AD$9=$V33,$X$9,"")</f>
      </c>
      <c r="AD33" s="5">
        <f aca="true" t="shared" si="68" ref="AD33:AD40">IF($AD$10=$V33,$X$10,"")</f>
      </c>
      <c r="AE33" s="5">
        <f aca="true" t="shared" si="69" ref="AE33:AE40">+SUM(W33:AD33)</f>
        <v>7</v>
      </c>
      <c r="BO33"/>
      <c r="BQ33" s="9"/>
      <c r="CL33" s="106"/>
    </row>
    <row r="34" spans="22:69" ht="12.75">
      <c r="V34" s="5">
        <v>2</v>
      </c>
      <c r="W34" s="5">
        <f t="shared" si="61"/>
        <v>6</v>
      </c>
      <c r="X34" s="5">
        <f t="shared" si="62"/>
      </c>
      <c r="Y34" s="5">
        <f t="shared" si="63"/>
      </c>
      <c r="Z34" s="5">
        <f t="shared" si="64"/>
      </c>
      <c r="AA34" s="5">
        <f t="shared" si="65"/>
      </c>
      <c r="AB34" s="5">
        <f t="shared" si="66"/>
      </c>
      <c r="AC34" s="5">
        <f t="shared" si="67"/>
      </c>
      <c r="AD34" s="5">
        <f t="shared" si="68"/>
      </c>
      <c r="AE34" s="5">
        <f t="shared" si="69"/>
        <v>6</v>
      </c>
      <c r="BO34"/>
      <c r="BQ34" s="9"/>
    </row>
    <row r="35" spans="2:69" ht="12.75" customHeight="1">
      <c r="B35" s="89"/>
      <c r="H35" s="28"/>
      <c r="V35" s="5">
        <v>3</v>
      </c>
      <c r="W35" s="5">
        <f t="shared" si="61"/>
      </c>
      <c r="X35" s="5">
        <f t="shared" si="62"/>
      </c>
      <c r="Y35" s="5">
        <f t="shared" si="63"/>
        <v>7</v>
      </c>
      <c r="Z35" s="5">
        <f t="shared" si="64"/>
      </c>
      <c r="AA35" s="5">
        <f t="shared" si="65"/>
      </c>
      <c r="AB35" s="5">
        <f t="shared" si="66"/>
      </c>
      <c r="AC35" s="5">
        <f t="shared" si="67"/>
      </c>
      <c r="AD35" s="5">
        <f t="shared" si="68"/>
      </c>
      <c r="AE35" s="5">
        <f t="shared" si="69"/>
        <v>7</v>
      </c>
      <c r="BO35"/>
      <c r="BQ35" s="9"/>
    </row>
    <row r="36" spans="22:69" ht="12.75">
      <c r="V36" s="5">
        <v>4</v>
      </c>
      <c r="W36" s="5">
        <f t="shared" si="61"/>
      </c>
      <c r="X36" s="5">
        <f t="shared" si="62"/>
      </c>
      <c r="Y36" s="5">
        <f t="shared" si="63"/>
      </c>
      <c r="Z36" s="5">
        <f t="shared" si="64"/>
      </c>
      <c r="AA36" s="5">
        <f t="shared" si="65"/>
      </c>
      <c r="AB36" s="5">
        <f t="shared" si="66"/>
      </c>
      <c r="AC36" s="5">
        <f t="shared" si="67"/>
      </c>
      <c r="AD36" s="5">
        <f t="shared" si="68"/>
        <v>6</v>
      </c>
      <c r="AE36" s="5">
        <f t="shared" si="69"/>
        <v>6</v>
      </c>
      <c r="BO36"/>
      <c r="BQ36" s="9"/>
    </row>
    <row r="37" spans="2:69" ht="12.75">
      <c r="B37" s="88"/>
      <c r="V37">
        <v>5</v>
      </c>
      <c r="W37" s="5">
        <f t="shared" si="61"/>
      </c>
      <c r="X37" s="5">
        <f t="shared" si="62"/>
        <v>6</v>
      </c>
      <c r="Y37" s="5">
        <f t="shared" si="63"/>
      </c>
      <c r="Z37" s="5">
        <f t="shared" si="64"/>
      </c>
      <c r="AA37" s="5">
        <f t="shared" si="65"/>
      </c>
      <c r="AB37" s="5">
        <f t="shared" si="66"/>
      </c>
      <c r="AC37" s="5">
        <f t="shared" si="67"/>
      </c>
      <c r="AD37" s="5">
        <f t="shared" si="68"/>
      </c>
      <c r="AE37" s="5">
        <f t="shared" si="69"/>
        <v>6</v>
      </c>
      <c r="BO37"/>
      <c r="BQ37" s="9"/>
    </row>
    <row r="38" spans="22:69" ht="12.75">
      <c r="V38" s="5">
        <v>6</v>
      </c>
      <c r="W38" s="5">
        <f t="shared" si="61"/>
      </c>
      <c r="X38" s="5">
        <f t="shared" si="62"/>
      </c>
      <c r="Y38" s="5">
        <f t="shared" si="63"/>
      </c>
      <c r="Z38" s="5">
        <f t="shared" si="64"/>
        <v>5</v>
      </c>
      <c r="AA38" s="5">
        <f t="shared" si="65"/>
      </c>
      <c r="AB38" s="5">
        <f t="shared" si="66"/>
      </c>
      <c r="AC38" s="5">
        <f t="shared" si="67"/>
      </c>
      <c r="AD38" s="5">
        <f t="shared" si="68"/>
      </c>
      <c r="AE38" s="5">
        <f t="shared" si="69"/>
        <v>5</v>
      </c>
      <c r="BO38"/>
      <c r="BQ38" s="9"/>
    </row>
    <row r="39" spans="2:69" ht="12.75">
      <c r="B39" s="87"/>
      <c r="V39" s="5">
        <v>7</v>
      </c>
      <c r="W39" s="5">
        <f t="shared" si="61"/>
      </c>
      <c r="X39" s="5">
        <f t="shared" si="62"/>
      </c>
      <c r="Y39" s="5">
        <f t="shared" si="63"/>
      </c>
      <c r="Z39" s="5">
        <f t="shared" si="64"/>
      </c>
      <c r="AA39" s="5">
        <f t="shared" si="65"/>
      </c>
      <c r="AB39" s="5">
        <f t="shared" si="66"/>
        <v>5</v>
      </c>
      <c r="AC39" s="5">
        <f t="shared" si="67"/>
      </c>
      <c r="AD39" s="5">
        <f t="shared" si="68"/>
      </c>
      <c r="AE39" s="5">
        <f t="shared" si="69"/>
        <v>5</v>
      </c>
      <c r="BO39"/>
      <c r="BQ39" s="9"/>
    </row>
    <row r="40" spans="2:90" ht="12.75">
      <c r="B40" s="87"/>
      <c r="V40" s="5">
        <v>8</v>
      </c>
      <c r="W40" s="5">
        <f t="shared" si="61"/>
      </c>
      <c r="X40" s="5">
        <f t="shared" si="62"/>
      </c>
      <c r="Y40" s="5">
        <f t="shared" si="63"/>
      </c>
      <c r="Z40" s="5">
        <f t="shared" si="64"/>
      </c>
      <c r="AA40" s="5">
        <f t="shared" si="65"/>
      </c>
      <c r="AB40" s="5">
        <f t="shared" si="66"/>
      </c>
      <c r="AC40" s="5">
        <f t="shared" si="67"/>
        <v>0</v>
      </c>
      <c r="AD40" s="5">
        <f t="shared" si="68"/>
      </c>
      <c r="AE40" s="5">
        <f t="shared" si="69"/>
        <v>0</v>
      </c>
      <c r="BO40"/>
      <c r="BQ40" s="9"/>
      <c r="CL40" s="106" t="s">
        <v>71</v>
      </c>
    </row>
    <row r="41" spans="2:69" ht="12.75">
      <c r="B41" s="87"/>
      <c r="BO41"/>
      <c r="BQ41" s="9"/>
    </row>
    <row r="42" spans="2:69" ht="12.75">
      <c r="B42" s="87"/>
      <c r="W42" t="s">
        <v>16</v>
      </c>
      <c r="BO42"/>
      <c r="BQ42" s="9"/>
    </row>
    <row r="43" spans="22:69" ht="12.75">
      <c r="V43" s="5">
        <v>1</v>
      </c>
      <c r="W43" s="5">
        <f aca="true" t="shared" si="70" ref="W43:W50">IF($AD$3=$V43,$AA$3,"")</f>
      </c>
      <c r="X43" s="5">
        <f aca="true" t="shared" si="71" ref="X43:X50">IF($AD$4=$V43,$AA$4,"")</f>
      </c>
      <c r="Y43" s="5">
        <f aca="true" t="shared" si="72" ref="Y43:Y50">IF($AD$5=$V43,$AA$5,"")</f>
      </c>
      <c r="Z43" s="5">
        <f aca="true" t="shared" si="73" ref="Z43:Z50">IF($AD$6=$V43,$AA$6,"")</f>
      </c>
      <c r="AA43" s="5">
        <f aca="true" t="shared" si="74" ref="AA43:AA50">IF($AD$7=$V43,$AA$7,"")</f>
        <v>60</v>
      </c>
      <c r="AB43" s="5">
        <f aca="true" t="shared" si="75" ref="AB43:AB50">IF($AD$8=$V43,$AA$8,"")</f>
      </c>
      <c r="AC43" s="5">
        <f aca="true" t="shared" si="76" ref="AC43:AC50">IF($AD$9=$V43,$AA$9,"")</f>
      </c>
      <c r="AD43" s="5">
        <f aca="true" t="shared" si="77" ref="AD43:AD50">IF($AD$10=$V43,$AA$10,"")</f>
      </c>
      <c r="AE43" s="5">
        <f aca="true" t="shared" si="78" ref="AE43:AE50">+SUM(W43:AD43)</f>
        <v>60</v>
      </c>
      <c r="BO43"/>
      <c r="BQ43" s="9"/>
    </row>
    <row r="44" spans="2:69" ht="12.75">
      <c r="B44" s="88"/>
      <c r="V44" s="5">
        <v>2</v>
      </c>
      <c r="W44" s="5">
        <f t="shared" si="70"/>
        <v>56</v>
      </c>
      <c r="X44" s="5">
        <f t="shared" si="71"/>
      </c>
      <c r="Y44" s="5">
        <f t="shared" si="72"/>
      </c>
      <c r="Z44" s="5">
        <f t="shared" si="73"/>
      </c>
      <c r="AA44" s="5">
        <f t="shared" si="74"/>
      </c>
      <c r="AB44" s="5">
        <f t="shared" si="75"/>
      </c>
      <c r="AC44" s="5">
        <f t="shared" si="76"/>
      </c>
      <c r="AD44" s="5">
        <f t="shared" si="77"/>
      </c>
      <c r="AE44" s="5">
        <f t="shared" si="78"/>
        <v>56</v>
      </c>
      <c r="BO44"/>
      <c r="BQ44" s="9"/>
    </row>
    <row r="45" spans="22:69" ht="12.75">
      <c r="V45" s="5">
        <v>3</v>
      </c>
      <c r="W45" s="5">
        <f t="shared" si="70"/>
      </c>
      <c r="X45" s="5">
        <f t="shared" si="71"/>
      </c>
      <c r="Y45" s="5">
        <f t="shared" si="72"/>
        <v>53</v>
      </c>
      <c r="Z45" s="5">
        <f t="shared" si="73"/>
      </c>
      <c r="AA45" s="5">
        <f t="shared" si="74"/>
      </c>
      <c r="AB45" s="5">
        <f t="shared" si="75"/>
      </c>
      <c r="AC45" s="5">
        <f t="shared" si="76"/>
      </c>
      <c r="AD45" s="5">
        <f t="shared" si="77"/>
      </c>
      <c r="AE45" s="5">
        <f t="shared" si="78"/>
        <v>53</v>
      </c>
      <c r="BO45"/>
      <c r="BQ45" s="9"/>
    </row>
    <row r="46" spans="2:69" ht="12.75">
      <c r="B46" s="87"/>
      <c r="V46" s="5">
        <v>4</v>
      </c>
      <c r="W46" s="5">
        <f t="shared" si="70"/>
      </c>
      <c r="X46" s="5">
        <f t="shared" si="71"/>
      </c>
      <c r="Y46" s="5">
        <f t="shared" si="72"/>
      </c>
      <c r="Z46" s="5">
        <f t="shared" si="73"/>
      </c>
      <c r="AA46" s="5">
        <f t="shared" si="74"/>
      </c>
      <c r="AB46" s="5">
        <f t="shared" si="75"/>
      </c>
      <c r="AC46" s="5">
        <f t="shared" si="76"/>
      </c>
      <c r="AD46" s="5">
        <f t="shared" si="77"/>
        <v>55</v>
      </c>
      <c r="AE46" s="5">
        <f t="shared" si="78"/>
        <v>55</v>
      </c>
      <c r="BO46"/>
      <c r="BQ46" s="9"/>
    </row>
    <row r="47" spans="2:69" ht="12.75">
      <c r="B47" s="87"/>
      <c r="V47" s="5">
        <v>5</v>
      </c>
      <c r="W47" s="5">
        <f t="shared" si="70"/>
      </c>
      <c r="X47" s="5">
        <f t="shared" si="71"/>
        <v>54</v>
      </c>
      <c r="Y47" s="5">
        <f t="shared" si="72"/>
      </c>
      <c r="Z47" s="5">
        <f t="shared" si="73"/>
      </c>
      <c r="AA47" s="5">
        <f t="shared" si="74"/>
      </c>
      <c r="AB47" s="5">
        <f t="shared" si="75"/>
      </c>
      <c r="AC47" s="5">
        <f t="shared" si="76"/>
      </c>
      <c r="AD47" s="5">
        <f t="shared" si="77"/>
      </c>
      <c r="AE47" s="5">
        <f t="shared" si="78"/>
        <v>54</v>
      </c>
      <c r="BO47"/>
      <c r="BQ47" s="9"/>
    </row>
    <row r="48" spans="2:69" ht="12.75">
      <c r="B48" s="87"/>
      <c r="V48" s="5">
        <v>6</v>
      </c>
      <c r="W48" s="5">
        <f t="shared" si="70"/>
      </c>
      <c r="X48" s="5">
        <f t="shared" si="71"/>
      </c>
      <c r="Y48" s="5">
        <f t="shared" si="72"/>
      </c>
      <c r="Z48" s="5">
        <f t="shared" si="73"/>
        <v>51</v>
      </c>
      <c r="AA48" s="5">
        <f t="shared" si="74"/>
      </c>
      <c r="AB48" s="5">
        <f t="shared" si="75"/>
      </c>
      <c r="AC48" s="5">
        <f t="shared" si="76"/>
      </c>
      <c r="AD48" s="5">
        <f t="shared" si="77"/>
      </c>
      <c r="AE48" s="5">
        <f t="shared" si="78"/>
        <v>51</v>
      </c>
      <c r="BO48"/>
      <c r="BQ48" s="9"/>
    </row>
    <row r="49" spans="2:69" ht="12.75">
      <c r="B49" s="87"/>
      <c r="V49" s="5">
        <v>7</v>
      </c>
      <c r="W49" s="5">
        <f t="shared" si="70"/>
      </c>
      <c r="X49" s="5">
        <f t="shared" si="71"/>
      </c>
      <c r="Y49" s="5">
        <f t="shared" si="72"/>
      </c>
      <c r="Z49" s="5">
        <f t="shared" si="73"/>
      </c>
      <c r="AA49" s="5">
        <f t="shared" si="74"/>
      </c>
      <c r="AB49" s="5">
        <f t="shared" si="75"/>
        <v>49</v>
      </c>
      <c r="AC49" s="5">
        <f t="shared" si="76"/>
      </c>
      <c r="AD49" s="5">
        <f t="shared" si="77"/>
      </c>
      <c r="AE49" s="5">
        <f t="shared" si="78"/>
        <v>49</v>
      </c>
      <c r="BO49"/>
      <c r="BQ49" s="9"/>
    </row>
    <row r="50" spans="22:69" ht="12.75">
      <c r="V50" s="5">
        <v>8</v>
      </c>
      <c r="W50" s="5">
        <f t="shared" si="70"/>
      </c>
      <c r="X50" s="5">
        <f t="shared" si="71"/>
      </c>
      <c r="Y50" s="5">
        <f t="shared" si="72"/>
      </c>
      <c r="Z50" s="5">
        <f t="shared" si="73"/>
      </c>
      <c r="AA50" s="5">
        <f t="shared" si="74"/>
      </c>
      <c r="AB50" s="5">
        <f t="shared" si="75"/>
      </c>
      <c r="AC50" s="5">
        <f t="shared" si="76"/>
        <v>0</v>
      </c>
      <c r="AD50" s="5">
        <f t="shared" si="77"/>
      </c>
      <c r="AE50" s="5">
        <f t="shared" si="78"/>
        <v>0</v>
      </c>
      <c r="BO50"/>
      <c r="BQ50" s="9"/>
    </row>
    <row r="51" spans="67:69" ht="12.75">
      <c r="BO51"/>
      <c r="BQ51" s="9"/>
    </row>
    <row r="52" spans="67:69" ht="12.75">
      <c r="BO52"/>
      <c r="BQ52" s="9"/>
    </row>
    <row r="53" spans="67:69" ht="12.75">
      <c r="BO53"/>
      <c r="BQ53" s="9"/>
    </row>
  </sheetData>
  <sheetProtection selectLockedCells="1"/>
  <mergeCells count="77">
    <mergeCell ref="O22:P22"/>
    <mergeCell ref="K23:L23"/>
    <mergeCell ref="O23:P23"/>
    <mergeCell ref="M22:N22"/>
    <mergeCell ref="M23:N23"/>
    <mergeCell ref="A15:B16"/>
    <mergeCell ref="E16:F16"/>
    <mergeCell ref="C16:D16"/>
    <mergeCell ref="G19:H19"/>
    <mergeCell ref="G16:H16"/>
    <mergeCell ref="C19:D19"/>
    <mergeCell ref="C18:D18"/>
    <mergeCell ref="E18:F18"/>
    <mergeCell ref="K19:L19"/>
    <mergeCell ref="I17:J17"/>
    <mergeCell ref="K17:L17"/>
    <mergeCell ref="C17:D17"/>
    <mergeCell ref="E17:F17"/>
    <mergeCell ref="G17:H17"/>
    <mergeCell ref="E19:F19"/>
    <mergeCell ref="Q2:R2"/>
    <mergeCell ref="O16:P16"/>
    <mergeCell ref="M16:N16"/>
    <mergeCell ref="I18:J18"/>
    <mergeCell ref="I16:J16"/>
    <mergeCell ref="K18:L18"/>
    <mergeCell ref="K16:L16"/>
    <mergeCell ref="M21:N21"/>
    <mergeCell ref="O21:P21"/>
    <mergeCell ref="M20:N20"/>
    <mergeCell ref="O17:P17"/>
    <mergeCell ref="O18:P18"/>
    <mergeCell ref="M17:N17"/>
    <mergeCell ref="O20:P20"/>
    <mergeCell ref="M18:N18"/>
    <mergeCell ref="O19:P19"/>
    <mergeCell ref="M19:N19"/>
    <mergeCell ref="A1:B2"/>
    <mergeCell ref="A3:A10"/>
    <mergeCell ref="K2:L2"/>
    <mergeCell ref="C2:D2"/>
    <mergeCell ref="E2:F2"/>
    <mergeCell ref="G2:H2"/>
    <mergeCell ref="I2:J2"/>
    <mergeCell ref="C1:R1"/>
    <mergeCell ref="O2:P2"/>
    <mergeCell ref="M2:N2"/>
    <mergeCell ref="G23:H23"/>
    <mergeCell ref="G22:H22"/>
    <mergeCell ref="C21:D21"/>
    <mergeCell ref="E21:F21"/>
    <mergeCell ref="C20:D20"/>
    <mergeCell ref="C23:D23"/>
    <mergeCell ref="E20:F20"/>
    <mergeCell ref="C22:D22"/>
    <mergeCell ref="G20:H20"/>
    <mergeCell ref="E22:F22"/>
    <mergeCell ref="E23:F23"/>
    <mergeCell ref="I23:J23"/>
    <mergeCell ref="M24:N24"/>
    <mergeCell ref="K20:L20"/>
    <mergeCell ref="I21:J21"/>
    <mergeCell ref="I22:J22"/>
    <mergeCell ref="G21:H21"/>
    <mergeCell ref="K21:L21"/>
    <mergeCell ref="I20:J20"/>
    <mergeCell ref="K22:L22"/>
    <mergeCell ref="O24:P24"/>
    <mergeCell ref="I24:J24"/>
    <mergeCell ref="K24:L24"/>
    <mergeCell ref="N13:P13"/>
    <mergeCell ref="G18:H18"/>
    <mergeCell ref="I19:J19"/>
    <mergeCell ref="C15:P15"/>
    <mergeCell ref="C24:D24"/>
    <mergeCell ref="E24:F24"/>
    <mergeCell ref="G24:H24"/>
  </mergeCells>
  <dataValidations count="3">
    <dataValidation type="whole" allowBlank="1" showInputMessage="1" showErrorMessage="1" error="value between 0 - 9 " sqref="L7 R10 S3:U10 P9">
      <formula1>0</formula1>
      <formula2>9</formula2>
    </dataValidation>
    <dataValidation type="whole" allowBlank="1" showInputMessage="1" showErrorMessage="1" prompt="home score&#10;" error="value between 0 - 9 " sqref="Q3:Q10 J6 H5 F4 D3 N8 O3:O9 M10 M3:M8 K3:K10 I3:I10 G3:G10 E3:E10 C3:C10">
      <formula1>0</formula1>
      <formula2>9</formula2>
    </dataValidation>
    <dataValidation type="whole" allowBlank="1" showInputMessage="1" showErrorMessage="1" prompt="Away Score" error="value between 0 - 9 " sqref="D4:D10 N3:N7 P10 P3:P8 N9:N10 H6:H10 L8:L10 R3:R9 J7:J10 J3:J5 F3 H3:H4 F5:F10 L3:L6">
      <formula1>0</formula1>
      <formula2>9</formula2>
    </dataValidation>
  </dataValidations>
  <printOptions/>
  <pageMargins left="0.75" right="0.75" top="1" bottom="1" header="0.5" footer="0.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GD53"/>
  <sheetViews>
    <sheetView zoomScalePageLayoutView="0" workbookViewId="0" topLeftCell="A1">
      <selection activeCell="N13" sqref="N13:P13"/>
    </sheetView>
  </sheetViews>
  <sheetFormatPr defaultColWidth="9.00390625" defaultRowHeight="12.75"/>
  <cols>
    <col min="1" max="1" width="3.00390625" style="0" customWidth="1"/>
    <col min="2" max="2" width="12.625" style="0" customWidth="1"/>
    <col min="3" max="15" width="4.875" style="0" customWidth="1"/>
    <col min="16" max="16" width="6.00390625" style="0" customWidth="1"/>
    <col min="17" max="18" width="4.875" style="0" customWidth="1"/>
    <col min="19" max="19" width="5.75390625" style="48" customWidth="1"/>
    <col min="20" max="20" width="5.75390625" style="48" hidden="1" customWidth="1"/>
    <col min="21" max="21" width="6.625" style="48" hidden="1" customWidth="1"/>
    <col min="22" max="24" width="9.00390625" style="0" hidden="1" customWidth="1"/>
    <col min="25" max="25" width="10.00390625" style="0" hidden="1" customWidth="1"/>
    <col min="26" max="66" width="9.00390625" style="0" hidden="1" customWidth="1"/>
    <col min="67" max="68" width="9.00390625" style="9" hidden="1" customWidth="1"/>
    <col min="69" max="87" width="9.00390625" style="0" hidden="1" customWidth="1"/>
    <col min="88" max="88" width="0" style="0" hidden="1" customWidth="1"/>
    <col min="89" max="89" width="6.625" style="0" customWidth="1"/>
  </cols>
  <sheetData>
    <row r="1" spans="1:89" ht="19.5" customHeight="1">
      <c r="A1" s="141" t="s">
        <v>46</v>
      </c>
      <c r="B1" s="157"/>
      <c r="C1" s="148" t="s">
        <v>7</v>
      </c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6"/>
      <c r="S1" s="45"/>
      <c r="T1" s="45"/>
      <c r="U1" s="45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10"/>
      <c r="BP1" s="10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</row>
    <row r="2" spans="1:86" s="5" customFormat="1" ht="19.5" customHeight="1" thickBot="1">
      <c r="A2" s="158"/>
      <c r="B2" s="159"/>
      <c r="C2" s="194" t="str">
        <f>+B3</f>
        <v>Green Monks</v>
      </c>
      <c r="D2" s="177"/>
      <c r="E2" s="176" t="str">
        <f>+B4</f>
        <v>BCC</v>
      </c>
      <c r="F2" s="177"/>
      <c r="G2" s="176" t="str">
        <f>+B5</f>
        <v>Chequers</v>
      </c>
      <c r="H2" s="177"/>
      <c r="I2" s="176" t="str">
        <f>+B6</f>
        <v>Mitre</v>
      </c>
      <c r="J2" s="177"/>
      <c r="K2" s="176" t="str">
        <f>+B7</f>
        <v>Builders</v>
      </c>
      <c r="L2" s="177"/>
      <c r="M2" s="176" t="str">
        <f>+B8</f>
        <v>Jokers</v>
      </c>
      <c r="N2" s="177"/>
      <c r="O2" s="176" t="str">
        <f>+B9</f>
        <v>Kitcheners</v>
      </c>
      <c r="P2" s="177"/>
      <c r="Q2" s="176" t="str">
        <f>+B10</f>
        <v>Players</v>
      </c>
      <c r="R2" s="177"/>
      <c r="S2" s="46"/>
      <c r="T2" s="46"/>
      <c r="U2" s="46"/>
      <c r="V2" s="51"/>
      <c r="W2" s="51" t="s">
        <v>8</v>
      </c>
      <c r="X2" s="51" t="s">
        <v>9</v>
      </c>
      <c r="Y2" s="51" t="s">
        <v>10</v>
      </c>
      <c r="Z2" s="51" t="s">
        <v>11</v>
      </c>
      <c r="AA2" s="51" t="s">
        <v>14</v>
      </c>
      <c r="AB2" s="51" t="s">
        <v>12</v>
      </c>
      <c r="AD2" s="5" t="s">
        <v>13</v>
      </c>
      <c r="AH2" s="49" t="s">
        <v>21</v>
      </c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1"/>
      <c r="AT2" s="49"/>
      <c r="AU2" s="49"/>
      <c r="AV2" s="49"/>
      <c r="AW2" s="44"/>
      <c r="AX2" s="44"/>
      <c r="AY2" s="44"/>
      <c r="AZ2" s="44"/>
      <c r="BA2" s="49" t="s">
        <v>22</v>
      </c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4"/>
      <c r="BQ2" s="44"/>
      <c r="BS2" s="49" t="s">
        <v>8</v>
      </c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</row>
    <row r="3" spans="1:86" ht="19.5" customHeight="1" thickBot="1">
      <c r="A3" s="146" t="s">
        <v>6</v>
      </c>
      <c r="B3" s="81" t="s">
        <v>4</v>
      </c>
      <c r="C3" s="7"/>
      <c r="D3" s="7"/>
      <c r="E3" s="6"/>
      <c r="F3" s="3">
        <f>+IF(E3="","",9-E3)</f>
      </c>
      <c r="G3" s="6"/>
      <c r="H3" s="3">
        <f>+IF(G3="","",9-G3)</f>
      </c>
      <c r="I3" s="6">
        <v>2</v>
      </c>
      <c r="J3" s="3">
        <f>+IF(I3="","",9-I3)</f>
        <v>7</v>
      </c>
      <c r="K3" s="6"/>
      <c r="L3" s="3">
        <f>+IF(K3="","",9-K3)</f>
      </c>
      <c r="M3" s="6">
        <v>4</v>
      </c>
      <c r="N3" s="3">
        <f>+IF(M3="","",9-M3)</f>
        <v>5</v>
      </c>
      <c r="O3" s="6">
        <v>4</v>
      </c>
      <c r="P3" s="3">
        <f aca="true" t="shared" si="0" ref="P3:P8">+IF(O3="","",9-O3)</f>
        <v>5</v>
      </c>
      <c r="Q3" s="6"/>
      <c r="R3" s="3">
        <f aca="true" t="shared" si="1" ref="R3:R9">+IF(Q3="","",9-Q3)</f>
      </c>
      <c r="S3" s="11"/>
      <c r="T3" s="11"/>
      <c r="U3" s="11"/>
      <c r="V3" s="49" t="str">
        <f aca="true" t="shared" si="2" ref="V3:V10">+B3</f>
        <v>Green Monks</v>
      </c>
      <c r="W3" s="41">
        <f aca="true" t="shared" si="3" ref="W3:W10">COUNTIF($BS$3:$CH$10,V3)</f>
        <v>7</v>
      </c>
      <c r="X3" s="41">
        <f aca="true" t="shared" si="4" ref="X3:X10">COUNTIF($BA$3:$BO$10,V3)</f>
        <v>2</v>
      </c>
      <c r="Y3" s="41">
        <f aca="true" t="shared" si="5" ref="Y3:Y10">+W3-X3</f>
        <v>5</v>
      </c>
      <c r="Z3" s="41">
        <f aca="true" t="shared" si="6" ref="Z3:Z10">+X3*2</f>
        <v>4</v>
      </c>
      <c r="AA3" s="52">
        <f>+(C3+E3+G3+I3+K3+M3+O3+Q3)+SUM(D3:D10)</f>
        <v>25</v>
      </c>
      <c r="AB3" s="53">
        <f aca="true" t="shared" si="7" ref="AB3:AB10">+Z3+AA3</f>
        <v>29</v>
      </c>
      <c r="AC3" s="12">
        <f>+AB3+X3/100+0.0001</f>
        <v>29.0201</v>
      </c>
      <c r="AD3">
        <f aca="true" t="shared" si="8" ref="AD3:AD10">RANK(AC3,$AC$3:$AC$10,0)</f>
        <v>8</v>
      </c>
      <c r="AH3" s="41" t="str">
        <f aca="true" t="shared" si="9" ref="AH3:AH10">+IF(C3&gt;4,$B3,C$2)</f>
        <v>Green Monks</v>
      </c>
      <c r="AI3" s="41"/>
      <c r="AJ3" s="41" t="str">
        <f aca="true" t="shared" si="10" ref="AJ3:AJ10">+IF(E3&gt;4,$B3,E$2)</f>
        <v>BCC</v>
      </c>
      <c r="AK3" s="41"/>
      <c r="AL3" s="41" t="str">
        <f aca="true" t="shared" si="11" ref="AL3:AL10">+IF(G3&gt;4,$B3,G$2)</f>
        <v>Chequers</v>
      </c>
      <c r="AM3" s="41"/>
      <c r="AN3" s="41" t="str">
        <f aca="true" t="shared" si="12" ref="AN3:AN10">+IF(I3&gt;4,$B3,I$2)</f>
        <v>Mitre</v>
      </c>
      <c r="AO3" s="41"/>
      <c r="AP3" s="41" t="str">
        <f aca="true" t="shared" si="13" ref="AP3:AP10">+IF(K3&gt;4,$B3,K$2)</f>
        <v>Builders</v>
      </c>
      <c r="AQ3" s="41"/>
      <c r="AR3" s="41" t="str">
        <f aca="true" t="shared" si="14" ref="AR3:AR10">+IF(M3&gt;4,$B3,M$2)</f>
        <v>Jokers</v>
      </c>
      <c r="AS3" s="41"/>
      <c r="AT3" s="41" t="str">
        <f aca="true" t="shared" si="15" ref="AT3:AT10">+IF(O3&gt;4,$B3,O$2)</f>
        <v>Kitcheners</v>
      </c>
      <c r="AU3" s="41"/>
      <c r="AV3" s="41" t="str">
        <f aca="true" t="shared" si="16" ref="AV3:AV10">+IF(Q3&gt;4,$B3,Q$2)</f>
        <v>Players</v>
      </c>
      <c r="AW3" s="9"/>
      <c r="AX3" s="9"/>
      <c r="AY3" s="9"/>
      <c r="AZ3" s="9"/>
      <c r="BA3" s="41">
        <f>IF(C3="","",AH3)</f>
      </c>
      <c r="BB3" s="41">
        <f>IF(D3="","",AI3)</f>
      </c>
      <c r="BC3" s="41">
        <f>IF(E3="","",AJ3)</f>
      </c>
      <c r="BD3" s="41"/>
      <c r="BE3" s="41">
        <f aca="true" t="shared" si="17" ref="BE3:BE10">IF(G3="","",AL3)</f>
      </c>
      <c r="BF3" s="41"/>
      <c r="BG3" s="41" t="str">
        <f aca="true" t="shared" si="18" ref="BG3:BG10">IF(I3="","",AN3)</f>
        <v>Mitre</v>
      </c>
      <c r="BH3" s="41"/>
      <c r="BI3" s="41">
        <f aca="true" t="shared" si="19" ref="BI3:BI10">IF(K3="","",AP3)</f>
      </c>
      <c r="BJ3" s="41"/>
      <c r="BK3" s="41" t="str">
        <f aca="true" t="shared" si="20" ref="BK3:BK10">IF(M3="","",AR3)</f>
        <v>Jokers</v>
      </c>
      <c r="BL3" s="41"/>
      <c r="BM3" s="41" t="str">
        <f aca="true" t="shared" si="21" ref="BM3:BM10">IF(O3="","",AT3)</f>
        <v>Kitcheners</v>
      </c>
      <c r="BN3" s="41"/>
      <c r="BO3" s="41">
        <f aca="true" t="shared" si="22" ref="BO3:BO10">IF(Q3="","",AV3)</f>
      </c>
      <c r="BQ3" s="9"/>
      <c r="BS3" s="41">
        <f aca="true" t="shared" si="23" ref="BS3:BS10">+IF(C3="","",$B3)</f>
      </c>
      <c r="BT3" s="41">
        <f aca="true" t="shared" si="24" ref="BT3:BT10">+IF(D3="","",$C$2)</f>
      </c>
      <c r="BU3" s="41">
        <f aca="true" t="shared" si="25" ref="BU3:BU10">+IF(E3="","",$B3)</f>
      </c>
      <c r="BV3" s="41">
        <f aca="true" t="shared" si="26" ref="BV3:BV10">+IF(F3="","",$E$2)</f>
      </c>
      <c r="BW3" s="41">
        <f aca="true" t="shared" si="27" ref="BW3:BW10">+IF(G3="","",$B3)</f>
      </c>
      <c r="BX3" s="41">
        <f aca="true" t="shared" si="28" ref="BX3:BX10">+IF(H3="","",$G$2)</f>
      </c>
      <c r="BY3" s="41" t="str">
        <f aca="true" t="shared" si="29" ref="BY3:BY10">+IF(I3="","",$B3)</f>
        <v>Green Monks</v>
      </c>
      <c r="BZ3" s="41" t="str">
        <f aca="true" t="shared" si="30" ref="BZ3:BZ10">+IF(J3="","",$I$2)</f>
        <v>Mitre</v>
      </c>
      <c r="CA3" s="41">
        <f aca="true" t="shared" si="31" ref="CA3:CA10">+IF(K3="","",$B3)</f>
      </c>
      <c r="CB3" s="41">
        <f aca="true" t="shared" si="32" ref="CB3:CB10">+IF(L3="","",$K$2)</f>
      </c>
      <c r="CC3" s="41" t="str">
        <f aca="true" t="shared" si="33" ref="CC3:CC10">+IF(M3="","",$B3)</f>
        <v>Green Monks</v>
      </c>
      <c r="CD3" s="41" t="str">
        <f aca="true" t="shared" si="34" ref="CD3:CD10">+IF(N3="","",$M$2)</f>
        <v>Jokers</v>
      </c>
      <c r="CE3" s="41" t="str">
        <f aca="true" t="shared" si="35" ref="CE3:CE10">+IF(O3="","",$B3)</f>
        <v>Green Monks</v>
      </c>
      <c r="CF3" s="41" t="str">
        <f aca="true" t="shared" si="36" ref="CF3:CF10">+IF(P3="","",$O$2)</f>
        <v>Kitcheners</v>
      </c>
      <c r="CG3" s="41">
        <f aca="true" t="shared" si="37" ref="CG3:CG10">+IF(Q3="","",$B3)</f>
      </c>
      <c r="CH3" s="41">
        <f aca="true" t="shared" si="38" ref="CH3:CH10">+IF(R3="","",$Q$2)</f>
      </c>
    </row>
    <row r="4" spans="1:88" ht="19.5" customHeight="1" thickBot="1">
      <c r="A4" s="160"/>
      <c r="B4" s="82" t="s">
        <v>44</v>
      </c>
      <c r="C4" s="6">
        <v>5</v>
      </c>
      <c r="D4" s="3">
        <f aca="true" t="shared" si="39" ref="D4:D10">+IF(C4="","",9-C4)</f>
        <v>4</v>
      </c>
      <c r="E4" s="7"/>
      <c r="F4" s="7"/>
      <c r="G4" s="6"/>
      <c r="H4" s="3">
        <f>+IF(G4="","",9-G4)</f>
      </c>
      <c r="I4" s="6">
        <v>4</v>
      </c>
      <c r="J4" s="3">
        <f>+IF(I4="","",9-I4)</f>
        <v>5</v>
      </c>
      <c r="K4" s="6">
        <v>7</v>
      </c>
      <c r="L4" s="3">
        <f>+IF(K4="","",9-K4)</f>
        <v>2</v>
      </c>
      <c r="M4" s="6"/>
      <c r="N4" s="3">
        <f>+IF(M4="","",9-M4)</f>
      </c>
      <c r="O4" s="6"/>
      <c r="P4" s="3">
        <f t="shared" si="0"/>
      </c>
      <c r="Q4" s="6">
        <v>6</v>
      </c>
      <c r="R4" s="3">
        <f t="shared" si="1"/>
        <v>3</v>
      </c>
      <c r="S4" s="11"/>
      <c r="T4" s="11"/>
      <c r="U4" s="11"/>
      <c r="V4" s="49" t="str">
        <f t="shared" si="2"/>
        <v>BCC</v>
      </c>
      <c r="W4" s="41">
        <f t="shared" si="3"/>
        <v>7</v>
      </c>
      <c r="X4" s="41">
        <f t="shared" si="4"/>
        <v>5</v>
      </c>
      <c r="Y4" s="41">
        <f t="shared" si="5"/>
        <v>2</v>
      </c>
      <c r="Z4" s="41">
        <f t="shared" si="6"/>
        <v>10</v>
      </c>
      <c r="AA4" s="52">
        <f>+(C4+E4+G4+I4+K4+M4+O4+Q4)+SUM(F3:F10)</f>
        <v>35</v>
      </c>
      <c r="AB4" s="53">
        <f t="shared" si="7"/>
        <v>45</v>
      </c>
      <c r="AC4" s="12">
        <f>+AB4+X4/100+0.0002</f>
        <v>45.0502</v>
      </c>
      <c r="AD4">
        <f t="shared" si="8"/>
        <v>2</v>
      </c>
      <c r="AH4" s="41" t="str">
        <f t="shared" si="9"/>
        <v>BCC</v>
      </c>
      <c r="AI4" s="41"/>
      <c r="AJ4" s="41" t="str">
        <f t="shared" si="10"/>
        <v>BCC</v>
      </c>
      <c r="AK4" s="41"/>
      <c r="AL4" s="41" t="str">
        <f t="shared" si="11"/>
        <v>Chequers</v>
      </c>
      <c r="AM4" s="41"/>
      <c r="AN4" s="41" t="str">
        <f t="shared" si="12"/>
        <v>Mitre</v>
      </c>
      <c r="AO4" s="41"/>
      <c r="AP4" s="41" t="str">
        <f t="shared" si="13"/>
        <v>BCC</v>
      </c>
      <c r="AQ4" s="41"/>
      <c r="AR4" s="41" t="str">
        <f t="shared" si="14"/>
        <v>Jokers</v>
      </c>
      <c r="AS4" s="41"/>
      <c r="AT4" s="41" t="str">
        <f t="shared" si="15"/>
        <v>Kitcheners</v>
      </c>
      <c r="AU4" s="41"/>
      <c r="AV4" s="41" t="str">
        <f t="shared" si="16"/>
        <v>BCC</v>
      </c>
      <c r="AW4" s="9"/>
      <c r="AX4" s="9"/>
      <c r="AY4" s="9"/>
      <c r="AZ4" s="9"/>
      <c r="BA4" s="41" t="str">
        <f aca="true" t="shared" si="40" ref="BA4:BA10">IF(C4="","",AH4)</f>
        <v>BCC</v>
      </c>
      <c r="BB4" s="41"/>
      <c r="BC4" s="41">
        <f aca="true" t="shared" si="41" ref="BC4:BC10">IF(E4="","",AJ4)</f>
      </c>
      <c r="BD4" s="41"/>
      <c r="BE4" s="41">
        <f t="shared" si="17"/>
      </c>
      <c r="BF4" s="41"/>
      <c r="BG4" s="41" t="str">
        <f t="shared" si="18"/>
        <v>Mitre</v>
      </c>
      <c r="BH4" s="41"/>
      <c r="BI4" s="41" t="str">
        <f t="shared" si="19"/>
        <v>BCC</v>
      </c>
      <c r="BJ4" s="41"/>
      <c r="BK4" s="41">
        <f t="shared" si="20"/>
      </c>
      <c r="BL4" s="41"/>
      <c r="BM4" s="41">
        <f t="shared" si="21"/>
      </c>
      <c r="BN4" s="41"/>
      <c r="BO4" s="41" t="str">
        <f t="shared" si="22"/>
        <v>BCC</v>
      </c>
      <c r="BQ4" s="9"/>
      <c r="BS4" s="41" t="str">
        <f t="shared" si="23"/>
        <v>BCC</v>
      </c>
      <c r="BT4" s="41" t="str">
        <f t="shared" si="24"/>
        <v>Green Monks</v>
      </c>
      <c r="BU4" s="41">
        <f t="shared" si="25"/>
      </c>
      <c r="BV4" s="41">
        <f t="shared" si="26"/>
      </c>
      <c r="BW4" s="41">
        <f t="shared" si="27"/>
      </c>
      <c r="BX4" s="41">
        <f t="shared" si="28"/>
      </c>
      <c r="BY4" s="41" t="str">
        <f t="shared" si="29"/>
        <v>BCC</v>
      </c>
      <c r="BZ4" s="41" t="str">
        <f t="shared" si="30"/>
        <v>Mitre</v>
      </c>
      <c r="CA4" s="41" t="str">
        <f t="shared" si="31"/>
        <v>BCC</v>
      </c>
      <c r="CB4" s="41" t="str">
        <f t="shared" si="32"/>
        <v>Builders</v>
      </c>
      <c r="CC4" s="41">
        <f t="shared" si="33"/>
      </c>
      <c r="CD4" s="41">
        <f t="shared" si="34"/>
      </c>
      <c r="CE4" s="41">
        <f t="shared" si="35"/>
      </c>
      <c r="CF4" s="41">
        <f t="shared" si="36"/>
      </c>
      <c r="CG4" s="41" t="str">
        <f t="shared" si="37"/>
        <v>BCC</v>
      </c>
      <c r="CH4" s="41" t="str">
        <f t="shared" si="38"/>
        <v>Players</v>
      </c>
      <c r="CJ4" s="86"/>
    </row>
    <row r="5" spans="1:88" ht="19.5" customHeight="1" thickBot="1">
      <c r="A5" s="160"/>
      <c r="B5" s="82" t="s">
        <v>2</v>
      </c>
      <c r="C5" s="6">
        <v>8</v>
      </c>
      <c r="D5" s="3">
        <f t="shared" si="39"/>
        <v>1</v>
      </c>
      <c r="E5" s="6">
        <v>6</v>
      </c>
      <c r="F5" s="3">
        <f aca="true" t="shared" si="42" ref="F5:F10">+IF(E5="","",9-E5)</f>
        <v>3</v>
      </c>
      <c r="G5" s="7"/>
      <c r="H5" s="7"/>
      <c r="I5" s="6"/>
      <c r="J5" s="3">
        <f>+IF(I5="","",9-I5)</f>
      </c>
      <c r="K5" s="6"/>
      <c r="L5" s="3">
        <f>+IF(K5="","",9-K5)</f>
      </c>
      <c r="M5" s="6"/>
      <c r="N5" s="3">
        <f>+IF(M5="","",9-M5)</f>
      </c>
      <c r="O5" s="6"/>
      <c r="P5" s="3">
        <f t="shared" si="0"/>
      </c>
      <c r="Q5" s="6">
        <v>4</v>
      </c>
      <c r="R5" s="3">
        <f t="shared" si="1"/>
        <v>5</v>
      </c>
      <c r="S5" s="11"/>
      <c r="T5" s="11"/>
      <c r="U5" s="11"/>
      <c r="V5" s="49" t="str">
        <f t="shared" si="2"/>
        <v>Chequers</v>
      </c>
      <c r="W5" s="41">
        <f t="shared" si="3"/>
        <v>7</v>
      </c>
      <c r="X5" s="41">
        <f t="shared" si="4"/>
        <v>4</v>
      </c>
      <c r="Y5" s="41">
        <f t="shared" si="5"/>
        <v>3</v>
      </c>
      <c r="Z5" s="41">
        <f t="shared" si="6"/>
        <v>8</v>
      </c>
      <c r="AA5" s="52">
        <f>+(C5+E5+G5+I5+K5+M5+O5+Q5)+SUM(H3:H10)</f>
        <v>33</v>
      </c>
      <c r="AB5" s="53">
        <f t="shared" si="7"/>
        <v>41</v>
      </c>
      <c r="AC5" s="12">
        <f>+AB5+X5/100+0.0003</f>
        <v>41.0403</v>
      </c>
      <c r="AD5">
        <f t="shared" si="8"/>
        <v>4</v>
      </c>
      <c r="AH5" s="41" t="str">
        <f t="shared" si="9"/>
        <v>Chequers</v>
      </c>
      <c r="AI5" s="41"/>
      <c r="AJ5" s="41" t="str">
        <f t="shared" si="10"/>
        <v>Chequers</v>
      </c>
      <c r="AK5" s="41"/>
      <c r="AL5" s="41" t="str">
        <f t="shared" si="11"/>
        <v>Chequers</v>
      </c>
      <c r="AM5" s="41"/>
      <c r="AN5" s="41" t="str">
        <f t="shared" si="12"/>
        <v>Mitre</v>
      </c>
      <c r="AO5" s="41"/>
      <c r="AP5" s="41" t="str">
        <f t="shared" si="13"/>
        <v>Builders</v>
      </c>
      <c r="AQ5" s="41"/>
      <c r="AR5" s="41" t="str">
        <f t="shared" si="14"/>
        <v>Jokers</v>
      </c>
      <c r="AS5" s="41"/>
      <c r="AT5" s="41" t="str">
        <f t="shared" si="15"/>
        <v>Kitcheners</v>
      </c>
      <c r="AU5" s="41"/>
      <c r="AV5" s="41" t="str">
        <f t="shared" si="16"/>
        <v>Players</v>
      </c>
      <c r="AW5" s="9"/>
      <c r="AX5" s="9"/>
      <c r="AY5" s="9"/>
      <c r="AZ5" s="9"/>
      <c r="BA5" s="41" t="str">
        <f t="shared" si="40"/>
        <v>Chequers</v>
      </c>
      <c r="BB5" s="41"/>
      <c r="BC5" s="41" t="str">
        <f t="shared" si="41"/>
        <v>Chequers</v>
      </c>
      <c r="BD5" s="41"/>
      <c r="BE5" s="41">
        <f t="shared" si="17"/>
      </c>
      <c r="BF5" s="41"/>
      <c r="BG5" s="41">
        <f t="shared" si="18"/>
      </c>
      <c r="BH5" s="41"/>
      <c r="BI5" s="41">
        <f t="shared" si="19"/>
      </c>
      <c r="BJ5" s="41"/>
      <c r="BK5" s="41">
        <f t="shared" si="20"/>
      </c>
      <c r="BL5" s="41"/>
      <c r="BM5" s="41">
        <f t="shared" si="21"/>
      </c>
      <c r="BN5" s="41"/>
      <c r="BO5" s="41" t="str">
        <f t="shared" si="22"/>
        <v>Players</v>
      </c>
      <c r="BQ5" s="9"/>
      <c r="BS5" s="41" t="str">
        <f t="shared" si="23"/>
        <v>Chequers</v>
      </c>
      <c r="BT5" s="41" t="str">
        <f t="shared" si="24"/>
        <v>Green Monks</v>
      </c>
      <c r="BU5" s="41" t="str">
        <f t="shared" si="25"/>
        <v>Chequers</v>
      </c>
      <c r="BV5" s="41" t="str">
        <f t="shared" si="26"/>
        <v>BCC</v>
      </c>
      <c r="BW5" s="41">
        <f t="shared" si="27"/>
      </c>
      <c r="BX5" s="41">
        <f t="shared" si="28"/>
      </c>
      <c r="BY5" s="41">
        <f t="shared" si="29"/>
      </c>
      <c r="BZ5" s="41">
        <f t="shared" si="30"/>
      </c>
      <c r="CA5" s="41">
        <f t="shared" si="31"/>
      </c>
      <c r="CB5" s="41">
        <f t="shared" si="32"/>
      </c>
      <c r="CC5" s="41">
        <f t="shared" si="33"/>
      </c>
      <c r="CD5" s="41">
        <f t="shared" si="34"/>
      </c>
      <c r="CE5" s="41">
        <f t="shared" si="35"/>
      </c>
      <c r="CF5" s="41">
        <f t="shared" si="36"/>
      </c>
      <c r="CG5" s="41" t="str">
        <f t="shared" si="37"/>
        <v>Chequers</v>
      </c>
      <c r="CH5" s="41" t="str">
        <f t="shared" si="38"/>
        <v>Players</v>
      </c>
      <c r="CJ5" s="86"/>
    </row>
    <row r="6" spans="1:90" ht="19.5" customHeight="1" thickBot="1">
      <c r="A6" s="160"/>
      <c r="B6" s="82" t="s">
        <v>55</v>
      </c>
      <c r="C6" s="6"/>
      <c r="D6" s="3">
        <f t="shared" si="39"/>
      </c>
      <c r="E6" s="6"/>
      <c r="F6" s="3">
        <f t="shared" si="42"/>
      </c>
      <c r="G6" s="6">
        <v>4</v>
      </c>
      <c r="H6" s="3">
        <f>+IF(G6="","",9-G6)</f>
        <v>5</v>
      </c>
      <c r="I6" s="7"/>
      <c r="J6" s="7"/>
      <c r="K6" s="6"/>
      <c r="L6" s="3">
        <f>+IF(K6="","",9-K6)</f>
      </c>
      <c r="M6" s="6">
        <v>3</v>
      </c>
      <c r="N6" s="3">
        <f>+IF(M6="","",9-M6)</f>
        <v>6</v>
      </c>
      <c r="O6" s="6">
        <v>7</v>
      </c>
      <c r="P6" s="3">
        <f t="shared" si="0"/>
        <v>2</v>
      </c>
      <c r="Q6" s="6"/>
      <c r="R6" s="3">
        <f t="shared" si="1"/>
      </c>
      <c r="S6" s="11"/>
      <c r="T6" s="11"/>
      <c r="U6" s="11"/>
      <c r="V6" s="49" t="str">
        <f t="shared" si="2"/>
        <v>Mitre</v>
      </c>
      <c r="W6" s="41">
        <f t="shared" si="3"/>
        <v>7</v>
      </c>
      <c r="X6" s="41">
        <f t="shared" si="4"/>
        <v>4</v>
      </c>
      <c r="Y6" s="41">
        <f t="shared" si="5"/>
        <v>3</v>
      </c>
      <c r="Z6" s="41">
        <f t="shared" si="6"/>
        <v>8</v>
      </c>
      <c r="AA6" s="52">
        <f>+(C6+E6+G6+I6+K6+M6+O6+Q6)+SUM(J3:J10)</f>
        <v>34</v>
      </c>
      <c r="AB6" s="53">
        <f t="shared" si="7"/>
        <v>42</v>
      </c>
      <c r="AC6" s="12">
        <f>+AB6+X6/100+0.0004</f>
        <v>42.0404</v>
      </c>
      <c r="AD6">
        <f t="shared" si="8"/>
        <v>3</v>
      </c>
      <c r="AH6" s="41" t="str">
        <f t="shared" si="9"/>
        <v>Green Monks</v>
      </c>
      <c r="AI6" s="41"/>
      <c r="AJ6" s="41" t="str">
        <f t="shared" si="10"/>
        <v>BCC</v>
      </c>
      <c r="AK6" s="41"/>
      <c r="AL6" s="41" t="str">
        <f t="shared" si="11"/>
        <v>Chequers</v>
      </c>
      <c r="AM6" s="41"/>
      <c r="AN6" s="41" t="str">
        <f t="shared" si="12"/>
        <v>Mitre</v>
      </c>
      <c r="AO6" s="41"/>
      <c r="AP6" s="41" t="str">
        <f t="shared" si="13"/>
        <v>Builders</v>
      </c>
      <c r="AQ6" s="41"/>
      <c r="AR6" s="41" t="str">
        <f t="shared" si="14"/>
        <v>Jokers</v>
      </c>
      <c r="AS6" s="41"/>
      <c r="AT6" s="41" t="str">
        <f t="shared" si="15"/>
        <v>Mitre</v>
      </c>
      <c r="AU6" s="41"/>
      <c r="AV6" s="41" t="str">
        <f t="shared" si="16"/>
        <v>Players</v>
      </c>
      <c r="AW6" s="9"/>
      <c r="AX6" s="9"/>
      <c r="AY6" s="9"/>
      <c r="AZ6" s="9"/>
      <c r="BA6" s="41">
        <f t="shared" si="40"/>
      </c>
      <c r="BB6" s="41"/>
      <c r="BC6" s="41">
        <f t="shared" si="41"/>
      </c>
      <c r="BD6" s="41"/>
      <c r="BE6" s="41" t="str">
        <f t="shared" si="17"/>
        <v>Chequers</v>
      </c>
      <c r="BF6" s="41"/>
      <c r="BG6" s="41">
        <f t="shared" si="18"/>
      </c>
      <c r="BH6" s="41"/>
      <c r="BI6" s="41">
        <f t="shared" si="19"/>
      </c>
      <c r="BJ6" s="41"/>
      <c r="BK6" s="41" t="str">
        <f t="shared" si="20"/>
        <v>Jokers</v>
      </c>
      <c r="BL6" s="41"/>
      <c r="BM6" s="41" t="str">
        <f t="shared" si="21"/>
        <v>Mitre</v>
      </c>
      <c r="BN6" s="41"/>
      <c r="BO6" s="41">
        <f t="shared" si="22"/>
      </c>
      <c r="BQ6" s="9"/>
      <c r="BS6" s="41">
        <f t="shared" si="23"/>
      </c>
      <c r="BT6" s="41">
        <f t="shared" si="24"/>
      </c>
      <c r="BU6" s="41">
        <f t="shared" si="25"/>
      </c>
      <c r="BV6" s="41">
        <f t="shared" si="26"/>
      </c>
      <c r="BW6" s="41" t="str">
        <f t="shared" si="27"/>
        <v>Mitre</v>
      </c>
      <c r="BX6" s="41" t="str">
        <f t="shared" si="28"/>
        <v>Chequers</v>
      </c>
      <c r="BY6" s="41">
        <f t="shared" si="29"/>
      </c>
      <c r="BZ6" s="41">
        <f t="shared" si="30"/>
      </c>
      <c r="CA6" s="41">
        <f t="shared" si="31"/>
      </c>
      <c r="CB6" s="41">
        <f t="shared" si="32"/>
      </c>
      <c r="CC6" s="41" t="str">
        <f t="shared" si="33"/>
        <v>Mitre</v>
      </c>
      <c r="CD6" s="41" t="str">
        <f t="shared" si="34"/>
        <v>Jokers</v>
      </c>
      <c r="CE6" s="41" t="str">
        <f t="shared" si="35"/>
        <v>Mitre</v>
      </c>
      <c r="CF6" s="41" t="str">
        <f t="shared" si="36"/>
        <v>Kitcheners</v>
      </c>
      <c r="CG6" s="41">
        <f t="shared" si="37"/>
      </c>
      <c r="CH6" s="41">
        <f t="shared" si="38"/>
      </c>
      <c r="CJ6" s="86"/>
      <c r="CL6" s="116"/>
    </row>
    <row r="7" spans="1:88" ht="19.5" customHeight="1" thickBot="1">
      <c r="A7" s="160"/>
      <c r="B7" s="82" t="s">
        <v>5</v>
      </c>
      <c r="C7" s="6">
        <v>4</v>
      </c>
      <c r="D7" s="3">
        <f t="shared" si="39"/>
        <v>5</v>
      </c>
      <c r="E7" s="6"/>
      <c r="F7" s="3">
        <f t="shared" si="42"/>
      </c>
      <c r="G7" s="6">
        <v>6</v>
      </c>
      <c r="H7" s="3">
        <f>+IF(G7="","",9-G7)</f>
        <v>3</v>
      </c>
      <c r="I7" s="6">
        <v>4</v>
      </c>
      <c r="J7" s="3">
        <f>+IF(I7="","",9-I7)</f>
        <v>5</v>
      </c>
      <c r="K7" s="39"/>
      <c r="L7" s="34"/>
      <c r="M7" s="6">
        <v>5</v>
      </c>
      <c r="N7" s="3">
        <f>+IF(M7="","",9-M7)</f>
        <v>4</v>
      </c>
      <c r="O7" s="6"/>
      <c r="P7" s="3">
        <f t="shared" si="0"/>
      </c>
      <c r="Q7" s="6"/>
      <c r="R7" s="3">
        <f t="shared" si="1"/>
      </c>
      <c r="S7" s="11"/>
      <c r="T7" s="11"/>
      <c r="U7" s="11"/>
      <c r="V7" s="49" t="str">
        <f t="shared" si="2"/>
        <v>Builders</v>
      </c>
      <c r="W7" s="41">
        <f t="shared" si="3"/>
        <v>7</v>
      </c>
      <c r="X7" s="41">
        <f t="shared" si="4"/>
        <v>2</v>
      </c>
      <c r="Y7" s="41">
        <f t="shared" si="5"/>
        <v>5</v>
      </c>
      <c r="Z7" s="41">
        <f t="shared" si="6"/>
        <v>4</v>
      </c>
      <c r="AA7" s="52">
        <f>+(C7+E7+G7+I7+K7+M7+O7+Q7)+SUM(L3:L10)</f>
        <v>27</v>
      </c>
      <c r="AB7" s="53">
        <f t="shared" si="7"/>
        <v>31</v>
      </c>
      <c r="AC7" s="12">
        <f>+AB7+X7/100+0.0005</f>
        <v>31.0205</v>
      </c>
      <c r="AD7">
        <f t="shared" si="8"/>
        <v>7</v>
      </c>
      <c r="AH7" s="41" t="str">
        <f t="shared" si="9"/>
        <v>Green Monks</v>
      </c>
      <c r="AI7" s="41"/>
      <c r="AJ7" s="41" t="str">
        <f t="shared" si="10"/>
        <v>BCC</v>
      </c>
      <c r="AK7" s="41"/>
      <c r="AL7" s="41" t="str">
        <f t="shared" si="11"/>
        <v>Builders</v>
      </c>
      <c r="AM7" s="41"/>
      <c r="AN7" s="41" t="str">
        <f t="shared" si="12"/>
        <v>Mitre</v>
      </c>
      <c r="AO7" s="41"/>
      <c r="AP7" s="41" t="str">
        <f t="shared" si="13"/>
        <v>Builders</v>
      </c>
      <c r="AQ7" s="41"/>
      <c r="AR7" s="41" t="str">
        <f t="shared" si="14"/>
        <v>Builders</v>
      </c>
      <c r="AS7" s="41"/>
      <c r="AT7" s="41" t="str">
        <f t="shared" si="15"/>
        <v>Kitcheners</v>
      </c>
      <c r="AU7" s="41"/>
      <c r="AV7" s="41" t="str">
        <f t="shared" si="16"/>
        <v>Players</v>
      </c>
      <c r="AW7" s="9"/>
      <c r="AX7" s="9"/>
      <c r="AY7" s="9"/>
      <c r="AZ7" s="9"/>
      <c r="BA7" s="41" t="str">
        <f t="shared" si="40"/>
        <v>Green Monks</v>
      </c>
      <c r="BB7" s="41"/>
      <c r="BC7" s="41">
        <f t="shared" si="41"/>
      </c>
      <c r="BD7" s="41"/>
      <c r="BE7" s="41" t="str">
        <f t="shared" si="17"/>
        <v>Builders</v>
      </c>
      <c r="BF7" s="41"/>
      <c r="BG7" s="41" t="str">
        <f t="shared" si="18"/>
        <v>Mitre</v>
      </c>
      <c r="BH7" s="41"/>
      <c r="BI7" s="41">
        <f t="shared" si="19"/>
      </c>
      <c r="BJ7" s="41"/>
      <c r="BK7" s="41" t="str">
        <f t="shared" si="20"/>
        <v>Builders</v>
      </c>
      <c r="BL7" s="41"/>
      <c r="BM7" s="41">
        <f t="shared" si="21"/>
      </c>
      <c r="BN7" s="41"/>
      <c r="BO7" s="41">
        <f t="shared" si="22"/>
      </c>
      <c r="BQ7" s="9"/>
      <c r="BS7" s="41" t="str">
        <f t="shared" si="23"/>
        <v>Builders</v>
      </c>
      <c r="BT7" s="41" t="str">
        <f t="shared" si="24"/>
        <v>Green Monks</v>
      </c>
      <c r="BU7" s="41">
        <f t="shared" si="25"/>
      </c>
      <c r="BV7" s="41">
        <f t="shared" si="26"/>
      </c>
      <c r="BW7" s="41" t="str">
        <f t="shared" si="27"/>
        <v>Builders</v>
      </c>
      <c r="BX7" s="41" t="str">
        <f t="shared" si="28"/>
        <v>Chequers</v>
      </c>
      <c r="BY7" s="41" t="str">
        <f t="shared" si="29"/>
        <v>Builders</v>
      </c>
      <c r="BZ7" s="41" t="str">
        <f t="shared" si="30"/>
        <v>Mitre</v>
      </c>
      <c r="CA7" s="41">
        <f t="shared" si="31"/>
      </c>
      <c r="CB7" s="41">
        <f t="shared" si="32"/>
      </c>
      <c r="CC7" s="41" t="str">
        <f t="shared" si="33"/>
        <v>Builders</v>
      </c>
      <c r="CD7" s="41" t="str">
        <f t="shared" si="34"/>
        <v>Jokers</v>
      </c>
      <c r="CE7" s="41">
        <f t="shared" si="35"/>
      </c>
      <c r="CF7" s="41">
        <f t="shared" si="36"/>
      </c>
      <c r="CG7" s="41">
        <f t="shared" si="37"/>
      </c>
      <c r="CH7" s="41">
        <f t="shared" si="38"/>
      </c>
      <c r="CJ7" s="86"/>
    </row>
    <row r="8" spans="1:90" ht="19.5" customHeight="1" thickBot="1">
      <c r="A8" s="160"/>
      <c r="B8" s="82" t="s">
        <v>23</v>
      </c>
      <c r="C8" s="6"/>
      <c r="D8" s="3">
        <f t="shared" si="39"/>
      </c>
      <c r="E8" s="6">
        <v>4</v>
      </c>
      <c r="F8" s="3">
        <f t="shared" si="42"/>
        <v>5</v>
      </c>
      <c r="G8" s="6">
        <v>3</v>
      </c>
      <c r="H8" s="3">
        <f>+IF(G8="","",9-G8)</f>
        <v>6</v>
      </c>
      <c r="I8" s="6"/>
      <c r="J8" s="3">
        <f>+IF(I8="","",9-I8)</f>
      </c>
      <c r="K8" s="60"/>
      <c r="L8" s="3">
        <f>+IF(K8="","",9-K8)</f>
      </c>
      <c r="M8" s="42"/>
      <c r="N8" s="42"/>
      <c r="O8" s="6"/>
      <c r="P8" s="3">
        <f t="shared" si="0"/>
      </c>
      <c r="Q8" s="6">
        <v>3</v>
      </c>
      <c r="R8" s="3">
        <f t="shared" si="1"/>
        <v>6</v>
      </c>
      <c r="S8" s="11"/>
      <c r="T8" s="11"/>
      <c r="U8" s="11"/>
      <c r="V8" s="49" t="str">
        <f t="shared" si="2"/>
        <v>Jokers</v>
      </c>
      <c r="W8" s="41">
        <f t="shared" si="3"/>
        <v>7</v>
      </c>
      <c r="X8" s="41">
        <f t="shared" si="4"/>
        <v>3</v>
      </c>
      <c r="Y8" s="41">
        <f t="shared" si="5"/>
        <v>4</v>
      </c>
      <c r="Z8" s="41">
        <f t="shared" si="6"/>
        <v>6</v>
      </c>
      <c r="AA8" s="52">
        <f>+(C8+E8+G8+I8+K8+M8+O8+Q8)+SUM(N3:N10)</f>
        <v>30</v>
      </c>
      <c r="AB8" s="53">
        <f t="shared" si="7"/>
        <v>36</v>
      </c>
      <c r="AC8" s="12">
        <f>+AB8+X8/100+0.0006</f>
        <v>36.0306</v>
      </c>
      <c r="AD8">
        <f t="shared" si="8"/>
        <v>6</v>
      </c>
      <c r="AH8" s="41" t="str">
        <f t="shared" si="9"/>
        <v>Green Monks</v>
      </c>
      <c r="AI8" s="41"/>
      <c r="AJ8" s="41" t="str">
        <f t="shared" si="10"/>
        <v>BCC</v>
      </c>
      <c r="AK8" s="41"/>
      <c r="AL8" s="41" t="str">
        <f t="shared" si="11"/>
        <v>Chequers</v>
      </c>
      <c r="AM8" s="41"/>
      <c r="AN8" s="41" t="str">
        <f t="shared" si="12"/>
        <v>Mitre</v>
      </c>
      <c r="AO8" s="41"/>
      <c r="AP8" s="41" t="str">
        <f t="shared" si="13"/>
        <v>Builders</v>
      </c>
      <c r="AQ8" s="41"/>
      <c r="AR8" s="41" t="str">
        <f t="shared" si="14"/>
        <v>Jokers</v>
      </c>
      <c r="AS8" s="41"/>
      <c r="AT8" s="41" t="str">
        <f t="shared" si="15"/>
        <v>Kitcheners</v>
      </c>
      <c r="AU8" s="41"/>
      <c r="AV8" s="41" t="str">
        <f t="shared" si="16"/>
        <v>Players</v>
      </c>
      <c r="AW8" s="9"/>
      <c r="AX8" s="9"/>
      <c r="AY8" s="9"/>
      <c r="AZ8" s="9"/>
      <c r="BA8" s="41">
        <f t="shared" si="40"/>
      </c>
      <c r="BB8" s="41"/>
      <c r="BC8" s="50" t="str">
        <f t="shared" si="41"/>
        <v>BCC</v>
      </c>
      <c r="BD8" s="41"/>
      <c r="BE8" s="50" t="str">
        <f t="shared" si="17"/>
        <v>Chequers</v>
      </c>
      <c r="BF8" s="41"/>
      <c r="BG8" s="50">
        <f t="shared" si="18"/>
      </c>
      <c r="BH8" s="41"/>
      <c r="BI8" s="41">
        <f t="shared" si="19"/>
      </c>
      <c r="BJ8" s="41"/>
      <c r="BK8" s="41">
        <f t="shared" si="20"/>
      </c>
      <c r="BL8" s="41"/>
      <c r="BM8" s="50">
        <f t="shared" si="21"/>
      </c>
      <c r="BN8" s="41"/>
      <c r="BO8" s="50" t="str">
        <f t="shared" si="22"/>
        <v>Players</v>
      </c>
      <c r="BQ8" s="9"/>
      <c r="BS8" s="41">
        <f t="shared" si="23"/>
      </c>
      <c r="BT8" s="41">
        <f t="shared" si="24"/>
      </c>
      <c r="BU8" s="41" t="str">
        <f t="shared" si="25"/>
        <v>Jokers</v>
      </c>
      <c r="BV8" s="41" t="str">
        <f t="shared" si="26"/>
        <v>BCC</v>
      </c>
      <c r="BW8" s="41" t="str">
        <f t="shared" si="27"/>
        <v>Jokers</v>
      </c>
      <c r="BX8" s="41" t="str">
        <f t="shared" si="28"/>
        <v>Chequers</v>
      </c>
      <c r="BY8" s="41">
        <f t="shared" si="29"/>
      </c>
      <c r="BZ8" s="41">
        <f t="shared" si="30"/>
      </c>
      <c r="CA8" s="41">
        <f t="shared" si="31"/>
      </c>
      <c r="CB8" s="41">
        <f t="shared" si="32"/>
      </c>
      <c r="CC8" s="41">
        <f t="shared" si="33"/>
      </c>
      <c r="CD8" s="41">
        <f t="shared" si="34"/>
      </c>
      <c r="CE8" s="41">
        <f t="shared" si="35"/>
      </c>
      <c r="CF8" s="41">
        <f t="shared" si="36"/>
      </c>
      <c r="CG8" s="41" t="str">
        <f t="shared" si="37"/>
        <v>Jokers</v>
      </c>
      <c r="CH8" s="41" t="str">
        <f t="shared" si="38"/>
        <v>Players</v>
      </c>
      <c r="CJ8" s="86"/>
      <c r="CL8" s="106"/>
    </row>
    <row r="9" spans="1:91" ht="19.5" customHeight="1" thickBot="1">
      <c r="A9" s="160"/>
      <c r="B9" s="82" t="s">
        <v>54</v>
      </c>
      <c r="C9" s="6"/>
      <c r="D9" s="3">
        <f t="shared" si="39"/>
      </c>
      <c r="E9" s="6">
        <v>4</v>
      </c>
      <c r="F9" s="3">
        <f t="shared" si="42"/>
        <v>5</v>
      </c>
      <c r="G9" s="6">
        <v>8</v>
      </c>
      <c r="H9" s="3">
        <f>+IF(G9="","",9-G9)</f>
        <v>1</v>
      </c>
      <c r="I9" s="6"/>
      <c r="J9" s="3">
        <f>+IF(I9="","",9-I9)</f>
      </c>
      <c r="K9" s="40">
        <v>6</v>
      </c>
      <c r="L9" s="3">
        <f>+IF(K9="","",9-K9)</f>
        <v>3</v>
      </c>
      <c r="M9" s="61">
        <v>4</v>
      </c>
      <c r="N9" s="3">
        <f>+IF(M9="","",9-M9)</f>
        <v>5</v>
      </c>
      <c r="O9" s="38"/>
      <c r="P9" s="34"/>
      <c r="Q9" s="35"/>
      <c r="R9" s="36">
        <f t="shared" si="1"/>
      </c>
      <c r="S9" s="11"/>
      <c r="T9" s="11"/>
      <c r="U9" s="11"/>
      <c r="V9" s="49" t="str">
        <f t="shared" si="2"/>
        <v>Kitcheners</v>
      </c>
      <c r="W9" s="41">
        <f t="shared" si="3"/>
        <v>7</v>
      </c>
      <c r="X9" s="41">
        <f t="shared" si="4"/>
        <v>3</v>
      </c>
      <c r="Y9" s="41">
        <f t="shared" si="5"/>
        <v>4</v>
      </c>
      <c r="Z9" s="41">
        <f t="shared" si="6"/>
        <v>6</v>
      </c>
      <c r="AA9" s="52">
        <f>+(C9+E9+G9+I9+K9+M9+O9+Q9)+SUM(P3:P10)</f>
        <v>33</v>
      </c>
      <c r="AB9" s="53">
        <f t="shared" si="7"/>
        <v>39</v>
      </c>
      <c r="AC9" s="12">
        <f>+AB9+X9/100+0.0007</f>
        <v>39.0307</v>
      </c>
      <c r="AD9">
        <f t="shared" si="8"/>
        <v>5</v>
      </c>
      <c r="AH9" s="41" t="str">
        <f t="shared" si="9"/>
        <v>Green Monks</v>
      </c>
      <c r="AI9" s="41"/>
      <c r="AJ9" s="41" t="str">
        <f t="shared" si="10"/>
        <v>BCC</v>
      </c>
      <c r="AK9" s="41"/>
      <c r="AL9" s="41" t="str">
        <f t="shared" si="11"/>
        <v>Kitcheners</v>
      </c>
      <c r="AM9" s="41"/>
      <c r="AN9" s="41" t="str">
        <f t="shared" si="12"/>
        <v>Mitre</v>
      </c>
      <c r="AO9" s="41"/>
      <c r="AP9" s="41" t="str">
        <f t="shared" si="13"/>
        <v>Kitcheners</v>
      </c>
      <c r="AQ9" s="41"/>
      <c r="AR9" s="41" t="str">
        <f t="shared" si="14"/>
        <v>Jokers</v>
      </c>
      <c r="AS9" s="41"/>
      <c r="AT9" s="41" t="str">
        <f t="shared" si="15"/>
        <v>Kitcheners</v>
      </c>
      <c r="AU9" s="41"/>
      <c r="AV9" s="41" t="str">
        <f t="shared" si="16"/>
        <v>Players</v>
      </c>
      <c r="AW9" s="9"/>
      <c r="AX9" s="9"/>
      <c r="AY9" s="9"/>
      <c r="AZ9" s="9"/>
      <c r="BA9" s="41">
        <f t="shared" si="40"/>
      </c>
      <c r="BB9" s="41"/>
      <c r="BC9" s="41" t="str">
        <f t="shared" si="41"/>
        <v>BCC</v>
      </c>
      <c r="BD9" s="41"/>
      <c r="BE9" s="41" t="str">
        <f t="shared" si="17"/>
        <v>Kitcheners</v>
      </c>
      <c r="BF9" s="41"/>
      <c r="BG9" s="41">
        <f t="shared" si="18"/>
      </c>
      <c r="BH9" s="41"/>
      <c r="BI9" s="41" t="str">
        <f t="shared" si="19"/>
        <v>Kitcheners</v>
      </c>
      <c r="BJ9" s="41"/>
      <c r="BK9" s="41" t="str">
        <f t="shared" si="20"/>
        <v>Jokers</v>
      </c>
      <c r="BL9" s="41"/>
      <c r="BM9" s="50">
        <f t="shared" si="21"/>
      </c>
      <c r="BN9" s="41"/>
      <c r="BO9" s="50">
        <f t="shared" si="22"/>
      </c>
      <c r="BQ9" s="9"/>
      <c r="BS9" s="41">
        <f t="shared" si="23"/>
      </c>
      <c r="BT9" s="41">
        <f t="shared" si="24"/>
      </c>
      <c r="BU9" s="41" t="str">
        <f t="shared" si="25"/>
        <v>Kitcheners</v>
      </c>
      <c r="BV9" s="41" t="str">
        <f t="shared" si="26"/>
        <v>BCC</v>
      </c>
      <c r="BW9" s="41" t="str">
        <f t="shared" si="27"/>
        <v>Kitcheners</v>
      </c>
      <c r="BX9" s="41" t="str">
        <f t="shared" si="28"/>
        <v>Chequers</v>
      </c>
      <c r="BY9" s="41">
        <f t="shared" si="29"/>
      </c>
      <c r="BZ9" s="41">
        <f t="shared" si="30"/>
      </c>
      <c r="CA9" s="41" t="str">
        <f t="shared" si="31"/>
        <v>Kitcheners</v>
      </c>
      <c r="CB9" s="41" t="str">
        <f t="shared" si="32"/>
        <v>Builders</v>
      </c>
      <c r="CC9" s="41" t="str">
        <f t="shared" si="33"/>
        <v>Kitcheners</v>
      </c>
      <c r="CD9" s="41" t="str">
        <f t="shared" si="34"/>
        <v>Jokers</v>
      </c>
      <c r="CE9" s="41">
        <f t="shared" si="35"/>
      </c>
      <c r="CF9" s="41">
        <f t="shared" si="36"/>
      </c>
      <c r="CG9" s="41">
        <f t="shared" si="37"/>
      </c>
      <c r="CH9" s="41">
        <f t="shared" si="38"/>
      </c>
      <c r="CJ9" s="86"/>
      <c r="CL9" s="106"/>
      <c r="CM9" s="88"/>
    </row>
    <row r="10" spans="1:91" s="2" customFormat="1" ht="19.5" customHeight="1" thickBot="1">
      <c r="A10" s="161"/>
      <c r="B10" s="82" t="s">
        <v>0</v>
      </c>
      <c r="C10" s="6">
        <v>4</v>
      </c>
      <c r="D10" s="3">
        <f t="shared" si="39"/>
        <v>5</v>
      </c>
      <c r="E10" s="6"/>
      <c r="F10" s="3">
        <f t="shared" si="42"/>
      </c>
      <c r="G10" s="6"/>
      <c r="H10" s="3">
        <f>+IF(G10="","",9-G10)</f>
      </c>
      <c r="I10" s="6">
        <v>6</v>
      </c>
      <c r="J10" s="3">
        <f>+IF(I10="","",9-I10)</f>
        <v>3</v>
      </c>
      <c r="K10" s="6">
        <v>6</v>
      </c>
      <c r="L10" s="3">
        <f>+IF(K10="","",9-K10)</f>
        <v>3</v>
      </c>
      <c r="M10" s="40"/>
      <c r="N10" s="3">
        <f>+IF(M10="","",9-M10)</f>
      </c>
      <c r="O10" s="37">
        <v>5</v>
      </c>
      <c r="P10" s="3">
        <f>+IF(O10="","",9-O10)</f>
        <v>4</v>
      </c>
      <c r="Q10" s="8"/>
      <c r="R10" s="4">
        <f>+IF(Q10&gt;0,9-Q10,"")</f>
      </c>
      <c r="S10" s="11"/>
      <c r="T10" s="11"/>
      <c r="U10" s="11"/>
      <c r="V10" s="49" t="str">
        <f t="shared" si="2"/>
        <v>Players</v>
      </c>
      <c r="W10" s="41">
        <f t="shared" si="3"/>
        <v>7</v>
      </c>
      <c r="X10" s="41">
        <f t="shared" si="4"/>
        <v>5</v>
      </c>
      <c r="Y10" s="41">
        <f t="shared" si="5"/>
        <v>2</v>
      </c>
      <c r="Z10" s="41">
        <f t="shared" si="6"/>
        <v>10</v>
      </c>
      <c r="AA10" s="52">
        <f>+(C10+E10+G10+I10+K10+M10+O10+Q10)+SUM(R3:R10)</f>
        <v>35</v>
      </c>
      <c r="AB10" s="53">
        <f t="shared" si="7"/>
        <v>45</v>
      </c>
      <c r="AC10" s="12">
        <f>+AB10+X10/100+0.0008</f>
        <v>45.050799999999995</v>
      </c>
      <c r="AD10" s="9">
        <f t="shared" si="8"/>
        <v>1</v>
      </c>
      <c r="AE10" s="9"/>
      <c r="AF10" s="13"/>
      <c r="AG10" s="13"/>
      <c r="AH10" s="41" t="str">
        <f t="shared" si="9"/>
        <v>Green Monks</v>
      </c>
      <c r="AI10" s="41"/>
      <c r="AJ10" s="41" t="str">
        <f t="shared" si="10"/>
        <v>BCC</v>
      </c>
      <c r="AK10" s="41"/>
      <c r="AL10" s="41" t="str">
        <f t="shared" si="11"/>
        <v>Chequers</v>
      </c>
      <c r="AM10" s="41"/>
      <c r="AN10" s="41" t="str">
        <f t="shared" si="12"/>
        <v>Players</v>
      </c>
      <c r="AO10" s="41"/>
      <c r="AP10" s="41" t="str">
        <f t="shared" si="13"/>
        <v>Players</v>
      </c>
      <c r="AQ10" s="41"/>
      <c r="AR10" s="41" t="str">
        <f t="shared" si="14"/>
        <v>Jokers</v>
      </c>
      <c r="AS10" s="41"/>
      <c r="AT10" s="41" t="str">
        <f t="shared" si="15"/>
        <v>Players</v>
      </c>
      <c r="AU10" s="41"/>
      <c r="AV10" s="41" t="str">
        <f t="shared" si="16"/>
        <v>Players</v>
      </c>
      <c r="AW10" s="9"/>
      <c r="AX10" s="9"/>
      <c r="AY10" s="9"/>
      <c r="AZ10" s="13"/>
      <c r="BA10" s="41" t="str">
        <f t="shared" si="40"/>
        <v>Green Monks</v>
      </c>
      <c r="BB10" s="41"/>
      <c r="BC10" s="41">
        <f t="shared" si="41"/>
      </c>
      <c r="BD10" s="41"/>
      <c r="BE10" s="41">
        <f t="shared" si="17"/>
      </c>
      <c r="BF10" s="41"/>
      <c r="BG10" s="41" t="str">
        <f t="shared" si="18"/>
        <v>Players</v>
      </c>
      <c r="BH10" s="41"/>
      <c r="BI10" s="41" t="str">
        <f t="shared" si="19"/>
        <v>Players</v>
      </c>
      <c r="BJ10" s="41"/>
      <c r="BK10" s="41">
        <f t="shared" si="20"/>
      </c>
      <c r="BL10" s="41"/>
      <c r="BM10" s="50" t="str">
        <f t="shared" si="21"/>
        <v>Players</v>
      </c>
      <c r="BN10" s="41"/>
      <c r="BO10" s="50">
        <f t="shared" si="22"/>
      </c>
      <c r="BP10" s="9"/>
      <c r="BQ10" s="9"/>
      <c r="BR10" s="13"/>
      <c r="BS10" s="41" t="str">
        <f t="shared" si="23"/>
        <v>Players</v>
      </c>
      <c r="BT10" s="41" t="str">
        <f t="shared" si="24"/>
        <v>Green Monks</v>
      </c>
      <c r="BU10" s="41">
        <f t="shared" si="25"/>
      </c>
      <c r="BV10" s="41">
        <f t="shared" si="26"/>
      </c>
      <c r="BW10" s="41">
        <f t="shared" si="27"/>
      </c>
      <c r="BX10" s="41">
        <f t="shared" si="28"/>
      </c>
      <c r="BY10" s="41" t="str">
        <f t="shared" si="29"/>
        <v>Players</v>
      </c>
      <c r="BZ10" s="41" t="str">
        <f t="shared" si="30"/>
        <v>Mitre</v>
      </c>
      <c r="CA10" s="41" t="str">
        <f t="shared" si="31"/>
        <v>Players</v>
      </c>
      <c r="CB10" s="41" t="str">
        <f t="shared" si="32"/>
        <v>Builders</v>
      </c>
      <c r="CC10" s="41">
        <f t="shared" si="33"/>
      </c>
      <c r="CD10" s="41">
        <f t="shared" si="34"/>
      </c>
      <c r="CE10" s="41" t="str">
        <f t="shared" si="35"/>
        <v>Players</v>
      </c>
      <c r="CF10" s="41" t="str">
        <f t="shared" si="36"/>
        <v>Kitcheners</v>
      </c>
      <c r="CG10" s="41">
        <f t="shared" si="37"/>
      </c>
      <c r="CH10" s="41">
        <f t="shared" si="38"/>
      </c>
      <c r="CI10" s="13"/>
      <c r="CJ10" s="86"/>
      <c r="CL10" s="106"/>
      <c r="CM10"/>
    </row>
    <row r="11" spans="2:91" s="2" customFormat="1" ht="17.25" thickBot="1">
      <c r="B11" s="1"/>
      <c r="S11" s="47"/>
      <c r="T11" s="47"/>
      <c r="U11" s="47"/>
      <c r="AD11"/>
      <c r="AE11"/>
      <c r="BB11">
        <f>IF(C11="","",AI11)</f>
      </c>
      <c r="BC11"/>
      <c r="BD11">
        <f>IF(E11="","",AK11)</f>
      </c>
      <c r="BE11"/>
      <c r="BF11">
        <f>IF(G11="","",AM11)</f>
      </c>
      <c r="BG11"/>
      <c r="BH11">
        <f>IF(I11="","",AO11)</f>
      </c>
      <c r="BI11"/>
      <c r="BJ11">
        <f>IF(K11="","",AQ11)</f>
      </c>
      <c r="BK11"/>
      <c r="BL11">
        <f>IF(M11="","",AS11)</f>
      </c>
      <c r="BM11"/>
      <c r="BN11"/>
      <c r="BO11" s="9"/>
      <c r="BP11" s="9"/>
      <c r="BQ11"/>
      <c r="BR11"/>
      <c r="CJ11" s="86"/>
      <c r="CL11" s="106"/>
      <c r="CM11" s="87"/>
    </row>
    <row r="12" spans="2:94" s="2" customFormat="1" ht="17.25" thickBot="1">
      <c r="B12" s="23" t="s">
        <v>18</v>
      </c>
      <c r="C12" s="22"/>
      <c r="D12" s="22"/>
      <c r="F12" s="54" t="s">
        <v>30</v>
      </c>
      <c r="G12" s="30"/>
      <c r="H12" s="31"/>
      <c r="N12" s="94" t="s">
        <v>24</v>
      </c>
      <c r="O12" s="95"/>
      <c r="P12" s="96"/>
      <c r="Q12" s="47"/>
      <c r="S12" s="47"/>
      <c r="T12" s="47"/>
      <c r="U12" s="47"/>
      <c r="BB12">
        <f>IF(C12="","",AI12)</f>
      </c>
      <c r="BC12">
        <f>IF(D12="","",AJ12)</f>
      </c>
      <c r="BD12">
        <f>IF(E12="","",AK12)</f>
      </c>
      <c r="BE12"/>
      <c r="BF12">
        <f>IF(G12="","",AM12)</f>
      </c>
      <c r="BG12"/>
      <c r="BH12">
        <f>IF(I12="","",AO12)</f>
      </c>
      <c r="BI12"/>
      <c r="BJ12">
        <f>IF(K12="","",AQ12)</f>
      </c>
      <c r="BK12"/>
      <c r="BL12">
        <f>IF(M12="","",AS12)</f>
      </c>
      <c r="BM12"/>
      <c r="BN12"/>
      <c r="BO12" s="9"/>
      <c r="BP12" s="9"/>
      <c r="BQ12"/>
      <c r="BR12"/>
      <c r="CJ12" s="86"/>
      <c r="CK12" s="13"/>
      <c r="CL12" s="106"/>
      <c r="CM12" s="87"/>
      <c r="CP12" s="13"/>
    </row>
    <row r="13" spans="2:94" s="2" customFormat="1" ht="17.25" thickBot="1">
      <c r="B13" s="29" t="s">
        <v>17</v>
      </c>
      <c r="C13" s="22"/>
      <c r="D13" s="22"/>
      <c r="N13" s="178" t="s">
        <v>75</v>
      </c>
      <c r="O13" s="179"/>
      <c r="P13" s="180"/>
      <c r="Q13" s="47"/>
      <c r="S13" s="47"/>
      <c r="T13" s="47"/>
      <c r="U13" s="47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BB13">
        <f>IF(C13="","",AI13)</f>
      </c>
      <c r="BC13">
        <f>IF(D13="","",AJ13)</f>
      </c>
      <c r="BD13">
        <f>IF(E13="","",AK13)</f>
      </c>
      <c r="BE13"/>
      <c r="BF13">
        <f>IF(G13="","",AM13)</f>
      </c>
      <c r="BG13"/>
      <c r="BH13">
        <f>IF(I13="","",AO13)</f>
      </c>
      <c r="BI13"/>
      <c r="BJ13">
        <f>IF(K13="","",AQ13)</f>
      </c>
      <c r="BK13"/>
      <c r="BL13">
        <f>IF(M13="","",AS13)</f>
      </c>
      <c r="BM13"/>
      <c r="BN13"/>
      <c r="BO13" s="9"/>
      <c r="BP13" s="9"/>
      <c r="BQ13"/>
      <c r="BR13"/>
      <c r="CJ13" s="86"/>
      <c r="CK13" s="13"/>
      <c r="CL13" s="106"/>
      <c r="CM13" s="87"/>
      <c r="CP13" s="13"/>
    </row>
    <row r="14" spans="14:94" s="2" customFormat="1" ht="17.25" thickBot="1">
      <c r="N14" s="24"/>
      <c r="O14" s="25"/>
      <c r="P14" s="25"/>
      <c r="Q14" s="25"/>
      <c r="R14" s="25"/>
      <c r="S14" s="25"/>
      <c r="T14" s="25"/>
      <c r="U14" s="47"/>
      <c r="V14" s="5">
        <v>1</v>
      </c>
      <c r="W14" s="5">
        <f>IF($AD$3=$V14,$V3,"")</f>
      </c>
      <c r="X14" s="5">
        <f>IF($AD$4=$V14,$V4,"")</f>
      </c>
      <c r="Y14" s="5">
        <f>IF($AD$5=$V14,$V5,"")</f>
      </c>
      <c r="Z14" s="5">
        <f>IF($AD$6=$V14,$V6,"")</f>
      </c>
      <c r="AA14" s="5">
        <f>IF($AD$7=$V14,$V7,"")</f>
      </c>
      <c r="AB14" s="5">
        <f>IF($AD$8=$V14,$V8,"")</f>
      </c>
      <c r="AC14" s="5">
        <f>IF($AD$9=$V14,$V9,"")</f>
      </c>
      <c r="AD14" s="5" t="str">
        <f>IF($AD$10=$V14,$V10,"")</f>
        <v>Players</v>
      </c>
      <c r="AE14" s="5" t="str">
        <f aca="true" t="shared" si="43" ref="AE14:AE21">+CONCATENATE(W14,X14,Y14,Z14,AA14,AB14,AC14,AD14)</f>
        <v>Players</v>
      </c>
      <c r="AF14" s="5"/>
      <c r="AG14" s="5"/>
      <c r="AH14" s="5"/>
      <c r="AI14" s="5"/>
      <c r="AJ14" s="5"/>
      <c r="BC14">
        <f>IF(D14="","",AJ14)</f>
      </c>
      <c r="BD14">
        <f>IF(E14="","",AK14)</f>
      </c>
      <c r="BE14">
        <f>IF(F14="","",AL14)</f>
      </c>
      <c r="BF14"/>
      <c r="BG14">
        <f>IF(H14="","",AN14)</f>
      </c>
      <c r="BH14"/>
      <c r="BI14">
        <f>IF(J14="","",AP14)</f>
      </c>
      <c r="BJ14"/>
      <c r="BK14">
        <f>IF(L14="","",AR14)</f>
      </c>
      <c r="BL14"/>
      <c r="BM14">
        <f>IF(N14="","",AT14)</f>
      </c>
      <c r="BN14"/>
      <c r="BO14"/>
      <c r="BP14" s="9"/>
      <c r="BQ14" s="9"/>
      <c r="BR14"/>
      <c r="BS14"/>
      <c r="CK14" s="13"/>
      <c r="CL14"/>
      <c r="CM14" s="87"/>
      <c r="CP14" s="13"/>
    </row>
    <row r="15" spans="1:186" s="2" customFormat="1" ht="17.25" thickBot="1">
      <c r="A15" s="137" t="s">
        <v>47</v>
      </c>
      <c r="B15" s="191"/>
      <c r="C15" s="132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5"/>
      <c r="Q15" s="10"/>
      <c r="R15" s="25"/>
      <c r="S15" s="25"/>
      <c r="T15" s="25"/>
      <c r="U15" s="47"/>
      <c r="V15" s="5">
        <v>2</v>
      </c>
      <c r="W15" s="5">
        <f>IF($AD3=$V15,$V3,"")</f>
      </c>
      <c r="X15" s="5" t="str">
        <f>IF($AD4=$V15,$V4,"")</f>
        <v>BCC</v>
      </c>
      <c r="Y15" s="5">
        <f>IF($AD5=$V15,$V5,"")</f>
      </c>
      <c r="Z15" s="5">
        <f>IF($AD6=$V15,$V6,"")</f>
      </c>
      <c r="AA15" s="5">
        <f>IF($AD7=$V15,$V7,"")</f>
      </c>
      <c r="AB15" s="5">
        <f>IF($AD8=$V15,$V8,"")</f>
      </c>
      <c r="AC15" s="5">
        <f>IF($AD9=$V15,$V9,"")</f>
      </c>
      <c r="AD15" s="5">
        <f>IF($AD10=$V15,$V10,"")</f>
      </c>
      <c r="AE15" s="5" t="str">
        <f t="shared" si="43"/>
        <v>BCC</v>
      </c>
      <c r="AF15" s="5"/>
      <c r="AG15" s="5"/>
      <c r="AH15" s="5"/>
      <c r="AI15" s="5"/>
      <c r="AJ15" s="5"/>
      <c r="BP15" s="13"/>
      <c r="BQ15" s="13"/>
      <c r="CK15" s="13"/>
      <c r="CL15" s="106"/>
      <c r="CM15"/>
      <c r="CP15" s="13"/>
      <c r="GD15" s="62"/>
    </row>
    <row r="16" spans="1:186" s="2" customFormat="1" ht="17.25" thickBot="1">
      <c r="A16" s="192"/>
      <c r="B16" s="193"/>
      <c r="C16" s="183" t="s">
        <v>8</v>
      </c>
      <c r="D16" s="184"/>
      <c r="E16" s="187" t="s">
        <v>15</v>
      </c>
      <c r="F16" s="184"/>
      <c r="G16" s="187" t="s">
        <v>10</v>
      </c>
      <c r="H16" s="184"/>
      <c r="I16" s="187" t="s">
        <v>25</v>
      </c>
      <c r="J16" s="188"/>
      <c r="K16" s="189" t="s">
        <v>26</v>
      </c>
      <c r="L16" s="190"/>
      <c r="M16" s="185" t="s">
        <v>27</v>
      </c>
      <c r="N16" s="186"/>
      <c r="O16" s="195" t="s">
        <v>12</v>
      </c>
      <c r="P16" s="186"/>
      <c r="Q16" s="10"/>
      <c r="R16"/>
      <c r="S16" s="48"/>
      <c r="T16" s="48"/>
      <c r="U16" s="47"/>
      <c r="V16" s="5">
        <v>3</v>
      </c>
      <c r="W16" s="5">
        <f>IF($AD3=$V16,$V3,"")</f>
      </c>
      <c r="X16" s="5">
        <f>IF($AD4=$V16,$V4,"")</f>
      </c>
      <c r="Y16" s="5">
        <f>IF($AD5=$V16,$V5,"")</f>
      </c>
      <c r="Z16" s="5" t="str">
        <f>IF($AD6=$V16,$V6,"")</f>
        <v>Mitre</v>
      </c>
      <c r="AA16" s="5">
        <f>IF($AD7=$V16,$V7,"")</f>
      </c>
      <c r="AB16" s="5">
        <f>IF($AD8=$V16,$V8,"")</f>
      </c>
      <c r="AC16" s="5">
        <f>IF($AD9=$V16,$V9,"")</f>
      </c>
      <c r="AD16" s="5">
        <f>IF($AD10=$V16,$V10,"")</f>
      </c>
      <c r="AE16" s="5" t="str">
        <f t="shared" si="43"/>
        <v>Mitre</v>
      </c>
      <c r="AF16" s="5"/>
      <c r="AG16" s="5"/>
      <c r="AH16" s="5"/>
      <c r="AI16" s="5"/>
      <c r="AJ16" s="5"/>
      <c r="BP16" s="13"/>
      <c r="BQ16" s="13"/>
      <c r="CL16" s="106"/>
      <c r="GD16" s="62"/>
    </row>
    <row r="17" spans="1:186" s="2" customFormat="1" ht="17.25" thickBot="1">
      <c r="A17" s="56">
        <v>1</v>
      </c>
      <c r="B17" s="83" t="str">
        <f aca="true" t="shared" si="44" ref="B17:B24">+AE14</f>
        <v>Players</v>
      </c>
      <c r="C17" s="151">
        <f aca="true" t="shared" si="45" ref="C17:C24">+AE23</f>
        <v>7</v>
      </c>
      <c r="D17" s="151"/>
      <c r="E17" s="151">
        <f aca="true" t="shared" si="46" ref="E17:E24">+AE33</f>
        <v>5</v>
      </c>
      <c r="F17" s="151"/>
      <c r="G17" s="151">
        <f aca="true" t="shared" si="47" ref="G17:G24">+C17-E17</f>
        <v>2</v>
      </c>
      <c r="H17" s="151"/>
      <c r="I17" s="151">
        <f aca="true" t="shared" si="48" ref="I17:I24">+AE43</f>
        <v>35</v>
      </c>
      <c r="J17" s="151"/>
      <c r="K17" s="151">
        <f aca="true" t="shared" si="49" ref="K17:K24">+C17*9-I17</f>
        <v>28</v>
      </c>
      <c r="L17" s="181"/>
      <c r="M17" s="151">
        <f aca="true" t="shared" si="50" ref="M17:M24">+I17-K17</f>
        <v>7</v>
      </c>
      <c r="N17" s="151"/>
      <c r="O17" s="151">
        <f aca="true" t="shared" si="51" ref="O17:O24">+E17*2+I17</f>
        <v>45</v>
      </c>
      <c r="P17" s="181"/>
      <c r="Q17" s="43"/>
      <c r="R17"/>
      <c r="S17" s="48"/>
      <c r="T17" s="48"/>
      <c r="U17" s="47"/>
      <c r="V17" s="5">
        <v>4</v>
      </c>
      <c r="W17" s="5">
        <f>IF($AD3=$V17,$V3,"")</f>
      </c>
      <c r="X17" s="5">
        <f>IF($AD4=$V17,$V4,"")</f>
      </c>
      <c r="Y17" s="5" t="str">
        <f>IF($AD5=$V17,$V5,"")</f>
        <v>Chequers</v>
      </c>
      <c r="Z17" s="5">
        <f>IF($AD6=$V17,$V6,"")</f>
      </c>
      <c r="AA17" s="5">
        <f>IF($AD7=$V17,$V7,"")</f>
      </c>
      <c r="AB17" s="5">
        <f>IF($AD8=$V17,$V8,"")</f>
      </c>
      <c r="AC17" s="5">
        <f>IF($AD9=$V17,$V9,"")</f>
      </c>
      <c r="AD17" s="5">
        <f>IF($AD10=$V17,$V10,"")</f>
      </c>
      <c r="AE17" s="5" t="str">
        <f t="shared" si="43"/>
        <v>Chequers</v>
      </c>
      <c r="AF17" s="5"/>
      <c r="AG17" s="5"/>
      <c r="AH17" s="5"/>
      <c r="AI17" s="5"/>
      <c r="AJ17" s="5"/>
      <c r="BP17" s="13"/>
      <c r="BQ17" s="13"/>
      <c r="CL17" s="106"/>
      <c r="GD17" s="62"/>
    </row>
    <row r="18" spans="1:186" s="2" customFormat="1" ht="17.25" thickBot="1">
      <c r="A18" s="56">
        <v>2</v>
      </c>
      <c r="B18" s="83" t="str">
        <f t="shared" si="44"/>
        <v>BCC</v>
      </c>
      <c r="C18" s="151">
        <f t="shared" si="45"/>
        <v>7</v>
      </c>
      <c r="D18" s="151"/>
      <c r="E18" s="151">
        <f t="shared" si="46"/>
        <v>5</v>
      </c>
      <c r="F18" s="151"/>
      <c r="G18" s="151">
        <f t="shared" si="47"/>
        <v>2</v>
      </c>
      <c r="H18" s="151"/>
      <c r="I18" s="151">
        <f t="shared" si="48"/>
        <v>35</v>
      </c>
      <c r="J18" s="151"/>
      <c r="K18" s="151">
        <f t="shared" si="49"/>
        <v>28</v>
      </c>
      <c r="L18" s="181"/>
      <c r="M18" s="151">
        <f t="shared" si="50"/>
        <v>7</v>
      </c>
      <c r="N18" s="151"/>
      <c r="O18" s="151">
        <f t="shared" si="51"/>
        <v>45</v>
      </c>
      <c r="P18" s="181"/>
      <c r="Q18" s="43"/>
      <c r="R18"/>
      <c r="S18" s="48"/>
      <c r="T18" s="48"/>
      <c r="U18" s="47"/>
      <c r="V18" s="5">
        <v>5</v>
      </c>
      <c r="W18" s="5">
        <f>IF($AD3=$V18,$V3,"")</f>
      </c>
      <c r="X18" s="5">
        <f>IF($AD4=$V18,$V4,"")</f>
      </c>
      <c r="Y18" s="5">
        <f>IF($AD5=$V18,$V5,"")</f>
      </c>
      <c r="Z18" s="5">
        <f>IF($AD6=$V18,$V6,"")</f>
      </c>
      <c r="AA18" s="5">
        <f>IF($AD7=$V18,$V7,"")</f>
      </c>
      <c r="AB18" s="5">
        <f>IF($AD8=$V18,$V8,"")</f>
      </c>
      <c r="AC18" s="5" t="str">
        <f>IF($AD9=$V18,$V9,"")</f>
        <v>Kitcheners</v>
      </c>
      <c r="AD18" s="5">
        <f>IF($AD10=$V18,$V10,"")</f>
      </c>
      <c r="AE18" s="5" t="str">
        <f t="shared" si="43"/>
        <v>Kitcheners</v>
      </c>
      <c r="AF18" s="5"/>
      <c r="AG18" s="5"/>
      <c r="AH18" s="5"/>
      <c r="AI18" s="5"/>
      <c r="AJ18" s="5"/>
      <c r="BP18" s="13"/>
      <c r="BQ18" s="13"/>
      <c r="CL18" s="106"/>
      <c r="GD18"/>
    </row>
    <row r="19" spans="1:89" ht="17.25" thickBot="1">
      <c r="A19" s="58">
        <v>3</v>
      </c>
      <c r="B19" s="83" t="str">
        <f t="shared" si="44"/>
        <v>Mitre</v>
      </c>
      <c r="C19" s="153">
        <f t="shared" si="45"/>
        <v>7</v>
      </c>
      <c r="D19" s="153"/>
      <c r="E19" s="153">
        <f t="shared" si="46"/>
        <v>4</v>
      </c>
      <c r="F19" s="153"/>
      <c r="G19" s="153">
        <f t="shared" si="47"/>
        <v>3</v>
      </c>
      <c r="H19" s="153"/>
      <c r="I19" s="153">
        <f t="shared" si="48"/>
        <v>34</v>
      </c>
      <c r="J19" s="153"/>
      <c r="K19" s="153">
        <f t="shared" si="49"/>
        <v>29</v>
      </c>
      <c r="L19" s="156"/>
      <c r="M19" s="153">
        <f t="shared" si="50"/>
        <v>5</v>
      </c>
      <c r="N19" s="153"/>
      <c r="O19" s="153">
        <f t="shared" si="51"/>
        <v>42</v>
      </c>
      <c r="P19" s="156"/>
      <c r="Q19" s="43"/>
      <c r="V19" s="5">
        <v>6</v>
      </c>
      <c r="W19" s="5">
        <f>IF($AD3=$V19,$V3,"")</f>
      </c>
      <c r="X19" s="5">
        <f>IF($AD4=$V19,$V4,"")</f>
      </c>
      <c r="Y19" s="5">
        <f>IF($AD5=$V19,$V5,"")</f>
      </c>
      <c r="Z19" s="5">
        <f>IF($AD6=$V19,$V6,"")</f>
      </c>
      <c r="AA19" s="5">
        <f>IF($AD7=$V19,$V7,"")</f>
      </c>
      <c r="AB19" s="5" t="str">
        <f>IF($AD8=$V19,$V8,"")</f>
        <v>Jokers</v>
      </c>
      <c r="AC19" s="5">
        <f>IF($AD9=$V19,$V9,"")</f>
      </c>
      <c r="AD19" s="5">
        <f>IF($AD10=$V19,$V10,"")</f>
      </c>
      <c r="AE19" s="5" t="str">
        <f t="shared" si="43"/>
        <v>Jokers</v>
      </c>
      <c r="AF19" s="5"/>
      <c r="AG19" s="5"/>
      <c r="AH19" s="5"/>
      <c r="AI19" s="5"/>
      <c r="AJ19" s="5"/>
      <c r="BO19"/>
      <c r="BQ19" s="9"/>
      <c r="CK19" s="97"/>
    </row>
    <row r="20" spans="1:90" ht="17.25" thickBot="1">
      <c r="A20" s="58">
        <v>4</v>
      </c>
      <c r="B20" s="83" t="str">
        <f t="shared" si="44"/>
        <v>Chequers</v>
      </c>
      <c r="C20" s="153">
        <f t="shared" si="45"/>
        <v>7</v>
      </c>
      <c r="D20" s="153"/>
      <c r="E20" s="153">
        <f t="shared" si="46"/>
        <v>4</v>
      </c>
      <c r="F20" s="153"/>
      <c r="G20" s="153">
        <f t="shared" si="47"/>
        <v>3</v>
      </c>
      <c r="H20" s="153"/>
      <c r="I20" s="153">
        <f t="shared" si="48"/>
        <v>33</v>
      </c>
      <c r="J20" s="153"/>
      <c r="K20" s="153">
        <f t="shared" si="49"/>
        <v>30</v>
      </c>
      <c r="L20" s="156"/>
      <c r="M20" s="153">
        <f t="shared" si="50"/>
        <v>3</v>
      </c>
      <c r="N20" s="153"/>
      <c r="O20" s="153">
        <f t="shared" si="51"/>
        <v>41</v>
      </c>
      <c r="P20" s="156"/>
      <c r="Q20" s="43"/>
      <c r="V20" s="5">
        <v>7</v>
      </c>
      <c r="W20" s="5">
        <f>IF($AD3=$V20,$V3,"")</f>
      </c>
      <c r="X20" s="5">
        <f>IF($AD4=$V20,$V4,"")</f>
      </c>
      <c r="Y20" s="5">
        <f>IF($AD5=$V20,$V5,"")</f>
      </c>
      <c r="Z20" s="5">
        <f>IF($AD6=$V20,$V6,"")</f>
      </c>
      <c r="AA20" s="5" t="str">
        <f>IF($AD7=$V20,$V7,"")</f>
        <v>Builders</v>
      </c>
      <c r="AB20" s="5">
        <f>IF($AD8=$V20,$V8,"")</f>
      </c>
      <c r="AC20" s="5">
        <f>IF($AD9=$V20,$V9,"")</f>
      </c>
      <c r="AD20" s="5">
        <f>IF($AD10=$V20,$V10,"")</f>
      </c>
      <c r="AE20" s="5" t="str">
        <f t="shared" si="43"/>
        <v>Builders</v>
      </c>
      <c r="AF20" s="5"/>
      <c r="AG20" s="5"/>
      <c r="AH20" s="5"/>
      <c r="AI20" s="5"/>
      <c r="AJ20" s="5"/>
      <c r="BO20"/>
      <c r="BQ20" s="9"/>
      <c r="CK20" s="97"/>
      <c r="CL20" s="105"/>
    </row>
    <row r="21" spans="1:69" ht="17.25" thickBot="1">
      <c r="A21" s="58">
        <v>5</v>
      </c>
      <c r="B21" s="83" t="str">
        <f t="shared" si="44"/>
        <v>Kitcheners</v>
      </c>
      <c r="C21" s="153">
        <f t="shared" si="45"/>
        <v>7</v>
      </c>
      <c r="D21" s="153"/>
      <c r="E21" s="153">
        <f t="shared" si="46"/>
        <v>3</v>
      </c>
      <c r="F21" s="153"/>
      <c r="G21" s="153">
        <f t="shared" si="47"/>
        <v>4</v>
      </c>
      <c r="H21" s="153"/>
      <c r="I21" s="153">
        <f t="shared" si="48"/>
        <v>33</v>
      </c>
      <c r="J21" s="153"/>
      <c r="K21" s="153">
        <f t="shared" si="49"/>
        <v>30</v>
      </c>
      <c r="L21" s="153"/>
      <c r="M21" s="153">
        <f t="shared" si="50"/>
        <v>3</v>
      </c>
      <c r="N21" s="153"/>
      <c r="O21" s="153">
        <f t="shared" si="51"/>
        <v>39</v>
      </c>
      <c r="P21" s="153"/>
      <c r="Q21" s="43"/>
      <c r="V21" s="5">
        <v>8</v>
      </c>
      <c r="W21" s="5" t="str">
        <f>IF($AD3=$V21,$V3,"")</f>
        <v>Green Monks</v>
      </c>
      <c r="X21" s="5">
        <f>IF($AD4=$V21,$V4,"")</f>
      </c>
      <c r="Y21" s="5">
        <f>IF($AD5=$V21,$V5,"")</f>
      </c>
      <c r="Z21" s="5">
        <f>IF($AD6=$V21,$V6,"")</f>
      </c>
      <c r="AA21" s="5">
        <f>IF($AD7=$V21,$V7,"")</f>
      </c>
      <c r="AB21" s="5">
        <f>IF($AD8=$V21,$V8,"")</f>
      </c>
      <c r="AC21" s="5">
        <f>IF($AD9=$V21,$V9,"")</f>
      </c>
      <c r="AD21" s="5">
        <f>IF($AD10=$V21,$V10,"")</f>
      </c>
      <c r="AE21" s="5" t="str">
        <f t="shared" si="43"/>
        <v>Green Monks</v>
      </c>
      <c r="AF21" s="5"/>
      <c r="AG21" s="5"/>
      <c r="AH21" s="5"/>
      <c r="AI21" s="5"/>
      <c r="AJ21" s="5"/>
      <c r="BO21"/>
      <c r="BQ21" s="9"/>
    </row>
    <row r="22" spans="1:69" ht="17.25" thickBot="1">
      <c r="A22" s="58">
        <v>6</v>
      </c>
      <c r="B22" s="83" t="str">
        <f t="shared" si="44"/>
        <v>Jokers</v>
      </c>
      <c r="C22" s="151">
        <f t="shared" si="45"/>
        <v>7</v>
      </c>
      <c r="D22" s="151"/>
      <c r="E22" s="151">
        <f t="shared" si="46"/>
        <v>3</v>
      </c>
      <c r="F22" s="151"/>
      <c r="G22" s="151">
        <f t="shared" si="47"/>
        <v>4</v>
      </c>
      <c r="H22" s="151"/>
      <c r="I22" s="151">
        <f t="shared" si="48"/>
        <v>30</v>
      </c>
      <c r="J22" s="151"/>
      <c r="K22" s="151">
        <f t="shared" si="49"/>
        <v>33</v>
      </c>
      <c r="L22" s="151"/>
      <c r="M22" s="151">
        <f t="shared" si="50"/>
        <v>-3</v>
      </c>
      <c r="N22" s="151"/>
      <c r="O22" s="151">
        <f t="shared" si="51"/>
        <v>36</v>
      </c>
      <c r="P22" s="151"/>
      <c r="Q22" s="55"/>
      <c r="W22" t="s">
        <v>8</v>
      </c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BO22"/>
      <c r="BQ22" s="9"/>
    </row>
    <row r="23" spans="1:69" ht="17.25" thickBot="1">
      <c r="A23" s="58">
        <v>7</v>
      </c>
      <c r="B23" s="83" t="str">
        <f t="shared" si="44"/>
        <v>Builders</v>
      </c>
      <c r="C23" s="182">
        <f t="shared" si="45"/>
        <v>7</v>
      </c>
      <c r="D23" s="182"/>
      <c r="E23" s="182">
        <f t="shared" si="46"/>
        <v>2</v>
      </c>
      <c r="F23" s="182"/>
      <c r="G23" s="182">
        <f t="shared" si="47"/>
        <v>5</v>
      </c>
      <c r="H23" s="182"/>
      <c r="I23" s="182">
        <f t="shared" si="48"/>
        <v>27</v>
      </c>
      <c r="J23" s="182"/>
      <c r="K23" s="182">
        <f t="shared" si="49"/>
        <v>36</v>
      </c>
      <c r="L23" s="182"/>
      <c r="M23" s="182">
        <f t="shared" si="50"/>
        <v>-9</v>
      </c>
      <c r="N23" s="182"/>
      <c r="O23" s="182">
        <f t="shared" si="51"/>
        <v>31</v>
      </c>
      <c r="P23" s="182"/>
      <c r="Q23" s="55"/>
      <c r="V23" s="5">
        <v>1</v>
      </c>
      <c r="W23" s="5">
        <f aca="true" t="shared" si="52" ref="W23:W30">IF($AD$3=$V23,$W$3,"")</f>
      </c>
      <c r="X23" s="5">
        <f aca="true" t="shared" si="53" ref="X23:X30">IF($AD$4=$V23,$W$4,"")</f>
      </c>
      <c r="Y23" s="5">
        <f aca="true" t="shared" si="54" ref="Y23:Y30">IF($AD$5=$V23,$W$5,"")</f>
      </c>
      <c r="Z23" s="5">
        <f aca="true" t="shared" si="55" ref="Z23:Z30">IF($AD$6=$V23,$W$6,"")</f>
      </c>
      <c r="AA23" s="5">
        <f aca="true" t="shared" si="56" ref="AA23:AA30">IF($AD$7=$V23,$W$7,"")</f>
      </c>
      <c r="AB23" s="5">
        <f aca="true" t="shared" si="57" ref="AB23:AB30">IF($AD$8=$V23,$W$8,"")</f>
      </c>
      <c r="AC23" s="5">
        <f aca="true" t="shared" si="58" ref="AC23:AC30">IF($AD$9=$V23,$W$9,"")</f>
      </c>
      <c r="AD23" s="5">
        <f aca="true" t="shared" si="59" ref="AD23:AD30">IF($AD$10=$V23,$W$10,"")</f>
        <v>7</v>
      </c>
      <c r="AE23" s="5">
        <f aca="true" t="shared" si="60" ref="AE23:AE30">+SUM(W23:AD23)</f>
        <v>7</v>
      </c>
      <c r="AF23" s="5"/>
      <c r="AG23" s="5"/>
      <c r="AH23" s="5"/>
      <c r="AI23" s="5"/>
      <c r="AJ23" s="5"/>
      <c r="AK23" s="5"/>
      <c r="BO23"/>
      <c r="BQ23" s="9"/>
    </row>
    <row r="24" spans="1:69" ht="17.25" thickBot="1">
      <c r="A24" s="58">
        <v>8</v>
      </c>
      <c r="B24" s="83" t="str">
        <f t="shared" si="44"/>
        <v>Green Monks</v>
      </c>
      <c r="C24" s="182">
        <f t="shared" si="45"/>
        <v>7</v>
      </c>
      <c r="D24" s="182"/>
      <c r="E24" s="182">
        <f t="shared" si="46"/>
        <v>2</v>
      </c>
      <c r="F24" s="182"/>
      <c r="G24" s="182">
        <f t="shared" si="47"/>
        <v>5</v>
      </c>
      <c r="H24" s="182"/>
      <c r="I24" s="182">
        <f t="shared" si="48"/>
        <v>25</v>
      </c>
      <c r="J24" s="182"/>
      <c r="K24" s="182">
        <f t="shared" si="49"/>
        <v>38</v>
      </c>
      <c r="L24" s="182"/>
      <c r="M24" s="182">
        <f t="shared" si="50"/>
        <v>-13</v>
      </c>
      <c r="N24" s="182"/>
      <c r="O24" s="182">
        <f t="shared" si="51"/>
        <v>29</v>
      </c>
      <c r="P24" s="182"/>
      <c r="Q24" s="55"/>
      <c r="V24" s="5">
        <v>2</v>
      </c>
      <c r="W24" s="5">
        <f t="shared" si="52"/>
      </c>
      <c r="X24" s="5">
        <f t="shared" si="53"/>
        <v>7</v>
      </c>
      <c r="Y24" s="5">
        <f t="shared" si="54"/>
      </c>
      <c r="Z24" s="5">
        <f t="shared" si="55"/>
      </c>
      <c r="AA24" s="5">
        <f t="shared" si="56"/>
      </c>
      <c r="AB24" s="5">
        <f t="shared" si="57"/>
      </c>
      <c r="AC24" s="5">
        <f t="shared" si="58"/>
      </c>
      <c r="AD24" s="5">
        <f t="shared" si="59"/>
      </c>
      <c r="AE24" s="5">
        <f t="shared" si="60"/>
        <v>7</v>
      </c>
      <c r="AF24" s="5"/>
      <c r="AG24" s="5"/>
      <c r="AH24" s="5"/>
      <c r="AI24" s="5"/>
      <c r="AJ24" s="5"/>
      <c r="AK24" s="5"/>
      <c r="BO24"/>
      <c r="BQ24" s="9"/>
    </row>
    <row r="25" spans="22:69" ht="12.75">
      <c r="V25" s="5">
        <v>3</v>
      </c>
      <c r="W25" s="5">
        <f t="shared" si="52"/>
      </c>
      <c r="X25" s="5">
        <f t="shared" si="53"/>
      </c>
      <c r="Y25" s="5">
        <f t="shared" si="54"/>
      </c>
      <c r="Z25" s="5">
        <f t="shared" si="55"/>
        <v>7</v>
      </c>
      <c r="AA25" s="5">
        <f t="shared" si="56"/>
      </c>
      <c r="AB25" s="5">
        <f t="shared" si="57"/>
      </c>
      <c r="AC25" s="5">
        <f t="shared" si="58"/>
      </c>
      <c r="AD25" s="5">
        <f t="shared" si="59"/>
      </c>
      <c r="AE25" s="5">
        <f t="shared" si="60"/>
        <v>7</v>
      </c>
      <c r="AF25" s="5"/>
      <c r="AG25" s="5"/>
      <c r="AH25" s="5"/>
      <c r="AI25" s="5"/>
      <c r="AJ25" s="5"/>
      <c r="BO25"/>
      <c r="BQ25" s="9"/>
    </row>
    <row r="26" spans="22:90" ht="12.75">
      <c r="V26" s="5">
        <v>4</v>
      </c>
      <c r="W26" s="5">
        <f t="shared" si="52"/>
      </c>
      <c r="X26" s="5">
        <f t="shared" si="53"/>
      </c>
      <c r="Y26" s="5">
        <f t="shared" si="54"/>
        <v>7</v>
      </c>
      <c r="Z26" s="5">
        <f t="shared" si="55"/>
      </c>
      <c r="AA26" s="5">
        <f t="shared" si="56"/>
      </c>
      <c r="AB26" s="5">
        <f t="shared" si="57"/>
      </c>
      <c r="AC26" s="5">
        <f t="shared" si="58"/>
      </c>
      <c r="AD26" s="5">
        <f t="shared" si="59"/>
      </c>
      <c r="AE26" s="5">
        <f t="shared" si="60"/>
        <v>7</v>
      </c>
      <c r="AF26" s="5"/>
      <c r="AG26" s="5"/>
      <c r="AH26" s="5"/>
      <c r="AI26" s="5"/>
      <c r="AJ26" s="5"/>
      <c r="BO26"/>
      <c r="BQ26" s="9"/>
      <c r="CL26" s="105"/>
    </row>
    <row r="27" spans="22:69" ht="12.75">
      <c r="V27" s="5">
        <v>5</v>
      </c>
      <c r="W27" s="5">
        <f t="shared" si="52"/>
      </c>
      <c r="X27" s="5">
        <f t="shared" si="53"/>
      </c>
      <c r="Y27" s="5">
        <f t="shared" si="54"/>
      </c>
      <c r="Z27" s="5">
        <f t="shared" si="55"/>
      </c>
      <c r="AA27" s="5">
        <f t="shared" si="56"/>
      </c>
      <c r="AB27" s="5">
        <f t="shared" si="57"/>
      </c>
      <c r="AC27" s="5">
        <f t="shared" si="58"/>
        <v>7</v>
      </c>
      <c r="AD27" s="5">
        <f t="shared" si="59"/>
      </c>
      <c r="AE27" s="5">
        <f t="shared" si="60"/>
        <v>7</v>
      </c>
      <c r="AF27" s="5"/>
      <c r="AG27" s="5"/>
      <c r="AH27" s="5"/>
      <c r="AI27" s="5"/>
      <c r="AJ27" s="5"/>
      <c r="BO27"/>
      <c r="BQ27" s="9"/>
    </row>
    <row r="28" spans="22:69" ht="12.75">
      <c r="V28" s="5">
        <v>6</v>
      </c>
      <c r="W28" s="5">
        <f t="shared" si="52"/>
      </c>
      <c r="X28" s="5">
        <f t="shared" si="53"/>
      </c>
      <c r="Y28" s="5">
        <f t="shared" si="54"/>
      </c>
      <c r="Z28" s="5">
        <f t="shared" si="55"/>
      </c>
      <c r="AA28" s="5">
        <f t="shared" si="56"/>
      </c>
      <c r="AB28" s="5">
        <f t="shared" si="57"/>
        <v>7</v>
      </c>
      <c r="AC28" s="5">
        <f t="shared" si="58"/>
      </c>
      <c r="AD28" s="5">
        <f t="shared" si="59"/>
      </c>
      <c r="AE28" s="5">
        <f t="shared" si="60"/>
        <v>7</v>
      </c>
      <c r="BO28"/>
      <c r="BQ28" s="9"/>
    </row>
    <row r="29" spans="22:69" ht="12.75">
      <c r="V29" s="5">
        <v>7</v>
      </c>
      <c r="W29" s="5">
        <f t="shared" si="52"/>
      </c>
      <c r="X29" s="5">
        <f t="shared" si="53"/>
      </c>
      <c r="Y29" s="5">
        <f t="shared" si="54"/>
      </c>
      <c r="Z29" s="5">
        <f t="shared" si="55"/>
      </c>
      <c r="AA29" s="5">
        <f t="shared" si="56"/>
        <v>7</v>
      </c>
      <c r="AB29" s="5">
        <f t="shared" si="57"/>
      </c>
      <c r="AC29" s="5">
        <f t="shared" si="58"/>
      </c>
      <c r="AD29" s="5">
        <f t="shared" si="59"/>
      </c>
      <c r="AE29" s="5">
        <f t="shared" si="60"/>
        <v>7</v>
      </c>
      <c r="BO29"/>
      <c r="BQ29" s="9"/>
    </row>
    <row r="30" spans="22:88" ht="16.5">
      <c r="V30" s="5">
        <v>8</v>
      </c>
      <c r="W30" s="5">
        <f t="shared" si="52"/>
        <v>7</v>
      </c>
      <c r="X30" s="5">
        <f t="shared" si="53"/>
      </c>
      <c r="Y30" s="5">
        <f t="shared" si="54"/>
      </c>
      <c r="Z30" s="5">
        <f t="shared" si="55"/>
      </c>
      <c r="AA30" s="5">
        <f t="shared" si="56"/>
      </c>
      <c r="AB30" s="5">
        <f t="shared" si="57"/>
      </c>
      <c r="AC30" s="5">
        <f t="shared" si="58"/>
      </c>
      <c r="AD30" s="5">
        <f t="shared" si="59"/>
      </c>
      <c r="AE30" s="5">
        <f t="shared" si="60"/>
        <v>7</v>
      </c>
      <c r="BO30"/>
      <c r="BQ30" s="9"/>
      <c r="CJ30" s="84"/>
    </row>
    <row r="31" spans="67:88" ht="12.75">
      <c r="BO31"/>
      <c r="BQ31" s="9"/>
      <c r="CJ31" s="85"/>
    </row>
    <row r="32" spans="23:88" ht="12.75">
      <c r="W32" t="s">
        <v>9</v>
      </c>
      <c r="BO32"/>
      <c r="BQ32" s="9"/>
      <c r="CJ32" s="85"/>
    </row>
    <row r="33" spans="22:88" ht="15" customHeight="1">
      <c r="V33" s="5">
        <v>1</v>
      </c>
      <c r="W33" s="5">
        <f aca="true" t="shared" si="61" ref="W33:W40">IF($AD$3=$V33,$X$3,"")</f>
      </c>
      <c r="X33" s="5">
        <f aca="true" t="shared" si="62" ref="X33:X40">IF($AD$4=$V33,$X$4,"")</f>
      </c>
      <c r="Y33" s="5">
        <f aca="true" t="shared" si="63" ref="Y33:Y40">IF($AD$5=$V33,$X$5,"")</f>
      </c>
      <c r="Z33" s="5">
        <f aca="true" t="shared" si="64" ref="Z33:Z40">IF($AD$6=$V33,$X$6,"")</f>
      </c>
      <c r="AA33" s="5">
        <f aca="true" t="shared" si="65" ref="AA33:AA40">IF($AD$7=$V33,$X$7,"")</f>
      </c>
      <c r="AB33" s="5">
        <f aca="true" t="shared" si="66" ref="AB33:AB40">IF($AD$8=$V33,$X$8,"")</f>
      </c>
      <c r="AC33" s="5">
        <f aca="true" t="shared" si="67" ref="AC33:AC40">IF($AD$9=$V33,$X$9,"")</f>
      </c>
      <c r="AD33" s="5">
        <f aca="true" t="shared" si="68" ref="AD33:AD40">IF($AD$10=$V33,$X$10,"")</f>
        <v>5</v>
      </c>
      <c r="AE33" s="5">
        <f aca="true" t="shared" si="69" ref="AE33:AE40">+SUM(W33:AD33)</f>
        <v>5</v>
      </c>
      <c r="BO33"/>
      <c r="BQ33" s="9"/>
      <c r="CJ33" s="85"/>
    </row>
    <row r="34" spans="22:88" ht="12.75">
      <c r="V34" s="5">
        <v>2</v>
      </c>
      <c r="W34" s="5">
        <f t="shared" si="61"/>
      </c>
      <c r="X34" s="5">
        <f t="shared" si="62"/>
        <v>5</v>
      </c>
      <c r="Y34" s="5">
        <f t="shared" si="63"/>
      </c>
      <c r="Z34" s="5">
        <f t="shared" si="64"/>
      </c>
      <c r="AA34" s="5">
        <f t="shared" si="65"/>
      </c>
      <c r="AB34" s="5">
        <f t="shared" si="66"/>
      </c>
      <c r="AC34" s="5">
        <f t="shared" si="67"/>
      </c>
      <c r="AD34" s="5">
        <f t="shared" si="68"/>
      </c>
      <c r="AE34" s="5">
        <f t="shared" si="69"/>
        <v>5</v>
      </c>
      <c r="BO34"/>
      <c r="BQ34" s="9"/>
      <c r="CJ34" s="85"/>
    </row>
    <row r="35" spans="8:88" ht="12.75" customHeight="1">
      <c r="H35" s="28"/>
      <c r="V35" s="5">
        <v>3</v>
      </c>
      <c r="W35" s="5">
        <f t="shared" si="61"/>
      </c>
      <c r="X35" s="5">
        <f t="shared" si="62"/>
      </c>
      <c r="Y35" s="5">
        <f t="shared" si="63"/>
      </c>
      <c r="Z35" s="5">
        <f t="shared" si="64"/>
        <v>4</v>
      </c>
      <c r="AA35" s="5">
        <f t="shared" si="65"/>
      </c>
      <c r="AB35" s="5">
        <f t="shared" si="66"/>
      </c>
      <c r="AC35" s="5">
        <f t="shared" si="67"/>
      </c>
      <c r="AD35" s="5">
        <f t="shared" si="68"/>
      </c>
      <c r="AE35" s="5">
        <f t="shared" si="69"/>
        <v>4</v>
      </c>
      <c r="BO35"/>
      <c r="BQ35" s="9"/>
      <c r="CJ35" s="85"/>
    </row>
    <row r="36" spans="22:88" ht="12.75">
      <c r="V36" s="5">
        <v>4</v>
      </c>
      <c r="W36" s="5">
        <f t="shared" si="61"/>
      </c>
      <c r="X36" s="5">
        <f t="shared" si="62"/>
      </c>
      <c r="Y36" s="5">
        <f t="shared" si="63"/>
        <v>4</v>
      </c>
      <c r="Z36" s="5">
        <f t="shared" si="64"/>
      </c>
      <c r="AA36" s="5">
        <f t="shared" si="65"/>
      </c>
      <c r="AB36" s="5">
        <f t="shared" si="66"/>
      </c>
      <c r="AC36" s="5">
        <f t="shared" si="67"/>
      </c>
      <c r="AD36" s="5">
        <f t="shared" si="68"/>
      </c>
      <c r="AE36" s="5">
        <f t="shared" si="69"/>
        <v>4</v>
      </c>
      <c r="BO36"/>
      <c r="BQ36" s="9"/>
      <c r="CJ36" s="85"/>
    </row>
    <row r="37" spans="22:88" ht="12.75">
      <c r="V37">
        <v>5</v>
      </c>
      <c r="W37" s="5">
        <f t="shared" si="61"/>
      </c>
      <c r="X37" s="5">
        <f t="shared" si="62"/>
      </c>
      <c r="Y37" s="5">
        <f t="shared" si="63"/>
      </c>
      <c r="Z37" s="5">
        <f t="shared" si="64"/>
      </c>
      <c r="AA37" s="5">
        <f t="shared" si="65"/>
      </c>
      <c r="AB37" s="5">
        <f t="shared" si="66"/>
      </c>
      <c r="AC37" s="5">
        <f t="shared" si="67"/>
        <v>3</v>
      </c>
      <c r="AD37" s="5">
        <f t="shared" si="68"/>
      </c>
      <c r="AE37" s="5">
        <f t="shared" si="69"/>
        <v>3</v>
      </c>
      <c r="BO37"/>
      <c r="BQ37" s="9"/>
      <c r="CJ37" s="85"/>
    </row>
    <row r="38" spans="22:88" ht="12.75">
      <c r="V38" s="5">
        <v>6</v>
      </c>
      <c r="W38" s="5">
        <f t="shared" si="61"/>
      </c>
      <c r="X38" s="5">
        <f t="shared" si="62"/>
      </c>
      <c r="Y38" s="5">
        <f t="shared" si="63"/>
      </c>
      <c r="Z38" s="5">
        <f t="shared" si="64"/>
      </c>
      <c r="AA38" s="5">
        <f t="shared" si="65"/>
      </c>
      <c r="AB38" s="5">
        <f t="shared" si="66"/>
        <v>3</v>
      </c>
      <c r="AC38" s="5">
        <f t="shared" si="67"/>
      </c>
      <c r="AD38" s="5">
        <f t="shared" si="68"/>
      </c>
      <c r="AE38" s="5">
        <f t="shared" si="69"/>
        <v>3</v>
      </c>
      <c r="BO38"/>
      <c r="BQ38" s="9"/>
      <c r="CJ38" s="85"/>
    </row>
    <row r="39" spans="22:88" ht="12.75">
      <c r="V39" s="5">
        <v>7</v>
      </c>
      <c r="W39" s="5">
        <f t="shared" si="61"/>
      </c>
      <c r="X39" s="5">
        <f t="shared" si="62"/>
      </c>
      <c r="Y39" s="5">
        <f t="shared" si="63"/>
      </c>
      <c r="Z39" s="5">
        <f t="shared" si="64"/>
      </c>
      <c r="AA39" s="5">
        <f t="shared" si="65"/>
        <v>2</v>
      </c>
      <c r="AB39" s="5">
        <f t="shared" si="66"/>
      </c>
      <c r="AC39" s="5">
        <f t="shared" si="67"/>
      </c>
      <c r="AD39" s="5">
        <f t="shared" si="68"/>
      </c>
      <c r="AE39" s="5">
        <f t="shared" si="69"/>
        <v>2</v>
      </c>
      <c r="BO39"/>
      <c r="BQ39" s="9"/>
      <c r="CJ39" s="85"/>
    </row>
    <row r="40" spans="22:88" ht="12.75">
      <c r="V40" s="5">
        <v>8</v>
      </c>
      <c r="W40" s="5">
        <f t="shared" si="61"/>
        <v>2</v>
      </c>
      <c r="X40" s="5">
        <f t="shared" si="62"/>
      </c>
      <c r="Y40" s="5">
        <f t="shared" si="63"/>
      </c>
      <c r="Z40" s="5">
        <f t="shared" si="64"/>
      </c>
      <c r="AA40" s="5">
        <f t="shared" si="65"/>
      </c>
      <c r="AB40" s="5">
        <f t="shared" si="66"/>
      </c>
      <c r="AC40" s="5">
        <f t="shared" si="67"/>
      </c>
      <c r="AD40" s="5">
        <f t="shared" si="68"/>
      </c>
      <c r="AE40" s="5">
        <f t="shared" si="69"/>
        <v>2</v>
      </c>
      <c r="BO40"/>
      <c r="BQ40" s="9"/>
      <c r="CJ40" s="85"/>
    </row>
    <row r="41" spans="67:88" ht="12.75">
      <c r="BO41"/>
      <c r="BQ41" s="9"/>
      <c r="CJ41" s="85"/>
    </row>
    <row r="42" spans="23:88" ht="12.75">
      <c r="W42" t="s">
        <v>16</v>
      </c>
      <c r="BO42"/>
      <c r="BQ42" s="9"/>
      <c r="CJ42" s="85"/>
    </row>
    <row r="43" spans="22:88" ht="12.75">
      <c r="V43" s="5">
        <v>1</v>
      </c>
      <c r="W43" s="5">
        <f aca="true" t="shared" si="70" ref="W43:W50">IF($AD$3=$V43,$AA$3,"")</f>
      </c>
      <c r="X43" s="5">
        <f aca="true" t="shared" si="71" ref="X43:X50">IF($AD$4=$V43,$AA$4,"")</f>
      </c>
      <c r="Y43" s="5">
        <f aca="true" t="shared" si="72" ref="Y43:Y50">IF($AD$5=$V43,$AA$5,"")</f>
      </c>
      <c r="Z43" s="5">
        <f aca="true" t="shared" si="73" ref="Z43:Z50">IF($AD$6=$V43,$AA$6,"")</f>
      </c>
      <c r="AA43" s="5">
        <f aca="true" t="shared" si="74" ref="AA43:AA50">IF($AD$7=$V43,$AA$7,"")</f>
      </c>
      <c r="AB43" s="5">
        <f aca="true" t="shared" si="75" ref="AB43:AB50">IF($AD$8=$V43,$AA$8,"")</f>
      </c>
      <c r="AC43" s="5">
        <f aca="true" t="shared" si="76" ref="AC43:AC50">IF($AD$9=$V43,$AA$9,"")</f>
      </c>
      <c r="AD43" s="5">
        <f aca="true" t="shared" si="77" ref="AD43:AD50">IF($AD$10=$V43,$AA$10,"")</f>
        <v>35</v>
      </c>
      <c r="AE43" s="5">
        <f aca="true" t="shared" si="78" ref="AE43:AE50">+SUM(W43:AD43)</f>
        <v>35</v>
      </c>
      <c r="BO43"/>
      <c r="BQ43" s="9"/>
      <c r="CJ43" s="85"/>
    </row>
    <row r="44" spans="22:69" ht="12.75">
      <c r="V44" s="5">
        <v>2</v>
      </c>
      <c r="W44" s="5">
        <f t="shared" si="70"/>
      </c>
      <c r="X44" s="5">
        <f t="shared" si="71"/>
        <v>35</v>
      </c>
      <c r="Y44" s="5">
        <f t="shared" si="72"/>
      </c>
      <c r="Z44" s="5">
        <f t="shared" si="73"/>
      </c>
      <c r="AA44" s="5">
        <f t="shared" si="74"/>
      </c>
      <c r="AB44" s="5">
        <f t="shared" si="75"/>
      </c>
      <c r="AC44" s="5">
        <f t="shared" si="76"/>
      </c>
      <c r="AD44" s="5">
        <f t="shared" si="77"/>
      </c>
      <c r="AE44" s="5">
        <f t="shared" si="78"/>
        <v>35</v>
      </c>
      <c r="BO44"/>
      <c r="BQ44" s="9"/>
    </row>
    <row r="45" spans="22:69" ht="12.75">
      <c r="V45" s="5">
        <v>3</v>
      </c>
      <c r="W45" s="5">
        <f t="shared" si="70"/>
      </c>
      <c r="X45" s="5">
        <f t="shared" si="71"/>
      </c>
      <c r="Y45" s="5">
        <f t="shared" si="72"/>
      </c>
      <c r="Z45" s="5">
        <f t="shared" si="73"/>
        <v>34</v>
      </c>
      <c r="AA45" s="5">
        <f t="shared" si="74"/>
      </c>
      <c r="AB45" s="5">
        <f t="shared" si="75"/>
      </c>
      <c r="AC45" s="5">
        <f t="shared" si="76"/>
      </c>
      <c r="AD45" s="5">
        <f t="shared" si="77"/>
      </c>
      <c r="AE45" s="5">
        <f t="shared" si="78"/>
        <v>34</v>
      </c>
      <c r="BO45"/>
      <c r="BQ45" s="9"/>
    </row>
    <row r="46" spans="22:69" ht="12.75">
      <c r="V46" s="5">
        <v>4</v>
      </c>
      <c r="W46" s="5">
        <f t="shared" si="70"/>
      </c>
      <c r="X46" s="5">
        <f t="shared" si="71"/>
      </c>
      <c r="Y46" s="5">
        <f t="shared" si="72"/>
        <v>33</v>
      </c>
      <c r="Z46" s="5">
        <f t="shared" si="73"/>
      </c>
      <c r="AA46" s="5">
        <f t="shared" si="74"/>
      </c>
      <c r="AB46" s="5">
        <f t="shared" si="75"/>
      </c>
      <c r="AC46" s="5">
        <f t="shared" si="76"/>
      </c>
      <c r="AD46" s="5">
        <f t="shared" si="77"/>
      </c>
      <c r="AE46" s="5">
        <f t="shared" si="78"/>
        <v>33</v>
      </c>
      <c r="BO46"/>
      <c r="BQ46" s="9"/>
    </row>
    <row r="47" spans="22:69" ht="12.75">
      <c r="V47" s="5">
        <v>5</v>
      </c>
      <c r="W47" s="5">
        <f t="shared" si="70"/>
      </c>
      <c r="X47" s="5">
        <f t="shared" si="71"/>
      </c>
      <c r="Y47" s="5">
        <f t="shared" si="72"/>
      </c>
      <c r="Z47" s="5">
        <f t="shared" si="73"/>
      </c>
      <c r="AA47" s="5">
        <f t="shared" si="74"/>
      </c>
      <c r="AB47" s="5">
        <f t="shared" si="75"/>
      </c>
      <c r="AC47" s="5">
        <f t="shared" si="76"/>
        <v>33</v>
      </c>
      <c r="AD47" s="5">
        <f t="shared" si="77"/>
      </c>
      <c r="AE47" s="5">
        <f t="shared" si="78"/>
        <v>33</v>
      </c>
      <c r="BO47"/>
      <c r="BQ47" s="9"/>
    </row>
    <row r="48" spans="22:69" ht="12.75">
      <c r="V48" s="5">
        <v>6</v>
      </c>
      <c r="W48" s="5">
        <f t="shared" si="70"/>
      </c>
      <c r="X48" s="5">
        <f t="shared" si="71"/>
      </c>
      <c r="Y48" s="5">
        <f t="shared" si="72"/>
      </c>
      <c r="Z48" s="5">
        <f t="shared" si="73"/>
      </c>
      <c r="AA48" s="5">
        <f t="shared" si="74"/>
      </c>
      <c r="AB48" s="5">
        <f t="shared" si="75"/>
        <v>30</v>
      </c>
      <c r="AC48" s="5">
        <f t="shared" si="76"/>
      </c>
      <c r="AD48" s="5">
        <f t="shared" si="77"/>
      </c>
      <c r="AE48" s="5">
        <f t="shared" si="78"/>
        <v>30</v>
      </c>
      <c r="BO48"/>
      <c r="BQ48" s="9"/>
    </row>
    <row r="49" spans="22:69" ht="12.75">
      <c r="V49" s="5">
        <v>7</v>
      </c>
      <c r="W49" s="5">
        <f t="shared" si="70"/>
      </c>
      <c r="X49" s="5">
        <f t="shared" si="71"/>
      </c>
      <c r="Y49" s="5">
        <f t="shared" si="72"/>
      </c>
      <c r="Z49" s="5">
        <f t="shared" si="73"/>
      </c>
      <c r="AA49" s="5">
        <f t="shared" si="74"/>
        <v>27</v>
      </c>
      <c r="AB49" s="5">
        <f t="shared" si="75"/>
      </c>
      <c r="AC49" s="5">
        <f t="shared" si="76"/>
      </c>
      <c r="AD49" s="5">
        <f t="shared" si="77"/>
      </c>
      <c r="AE49" s="5">
        <f t="shared" si="78"/>
        <v>27</v>
      </c>
      <c r="BO49"/>
      <c r="BQ49" s="9"/>
    </row>
    <row r="50" spans="22:69" ht="12.75">
      <c r="V50" s="5">
        <v>8</v>
      </c>
      <c r="W50" s="5">
        <f t="shared" si="70"/>
        <v>25</v>
      </c>
      <c r="X50" s="5">
        <f t="shared" si="71"/>
      </c>
      <c r="Y50" s="5">
        <f t="shared" si="72"/>
      </c>
      <c r="Z50" s="5">
        <f t="shared" si="73"/>
      </c>
      <c r="AA50" s="5">
        <f t="shared" si="74"/>
      </c>
      <c r="AB50" s="5">
        <f t="shared" si="75"/>
      </c>
      <c r="AC50" s="5">
        <f t="shared" si="76"/>
      </c>
      <c r="AD50" s="5">
        <f t="shared" si="77"/>
      </c>
      <c r="AE50" s="5">
        <f t="shared" si="78"/>
        <v>25</v>
      </c>
      <c r="BO50"/>
      <c r="BQ50" s="9"/>
    </row>
    <row r="51" spans="67:69" ht="12.75">
      <c r="BO51"/>
      <c r="BQ51" s="9"/>
    </row>
    <row r="52" spans="67:69" ht="12.75">
      <c r="BO52"/>
      <c r="BQ52" s="9"/>
    </row>
    <row r="53" spans="67:69" ht="12.75">
      <c r="BO53"/>
      <c r="BQ53" s="9"/>
    </row>
  </sheetData>
  <sheetProtection selectLockedCells="1" selectUnlockedCells="1"/>
  <mergeCells count="77">
    <mergeCell ref="K24:L24"/>
    <mergeCell ref="G23:H23"/>
    <mergeCell ref="C20:D20"/>
    <mergeCell ref="G21:H21"/>
    <mergeCell ref="C21:D21"/>
    <mergeCell ref="E20:F20"/>
    <mergeCell ref="K20:L20"/>
    <mergeCell ref="C23:D23"/>
    <mergeCell ref="E23:F23"/>
    <mergeCell ref="I20:J20"/>
    <mergeCell ref="O24:P24"/>
    <mergeCell ref="C22:D22"/>
    <mergeCell ref="G22:H22"/>
    <mergeCell ref="C24:D24"/>
    <mergeCell ref="E24:F24"/>
    <mergeCell ref="G24:H24"/>
    <mergeCell ref="K23:L23"/>
    <mergeCell ref="M24:N24"/>
    <mergeCell ref="I23:J23"/>
    <mergeCell ref="I24:J24"/>
    <mergeCell ref="E18:F18"/>
    <mergeCell ref="G20:H20"/>
    <mergeCell ref="I22:J22"/>
    <mergeCell ref="E22:F22"/>
    <mergeCell ref="G18:H18"/>
    <mergeCell ref="I21:J21"/>
    <mergeCell ref="E21:F21"/>
    <mergeCell ref="E19:F19"/>
    <mergeCell ref="Q2:R2"/>
    <mergeCell ref="C17:D17"/>
    <mergeCell ref="I19:J19"/>
    <mergeCell ref="G19:H19"/>
    <mergeCell ref="C19:D19"/>
    <mergeCell ref="I17:J17"/>
    <mergeCell ref="I18:J18"/>
    <mergeCell ref="E17:F17"/>
    <mergeCell ref="G17:H17"/>
    <mergeCell ref="C18:D18"/>
    <mergeCell ref="M17:N17"/>
    <mergeCell ref="A15:B16"/>
    <mergeCell ref="A1:B2"/>
    <mergeCell ref="A3:A10"/>
    <mergeCell ref="K2:L2"/>
    <mergeCell ref="C2:D2"/>
    <mergeCell ref="C1:R1"/>
    <mergeCell ref="O16:P16"/>
    <mergeCell ref="G2:H2"/>
    <mergeCell ref="E16:F16"/>
    <mergeCell ref="C16:D16"/>
    <mergeCell ref="I2:J2"/>
    <mergeCell ref="C15:P15"/>
    <mergeCell ref="M16:N16"/>
    <mergeCell ref="O2:P2"/>
    <mergeCell ref="I16:J16"/>
    <mergeCell ref="K16:L16"/>
    <mergeCell ref="M2:N2"/>
    <mergeCell ref="G16:H16"/>
    <mergeCell ref="O23:P23"/>
    <mergeCell ref="M23:N23"/>
    <mergeCell ref="M18:N18"/>
    <mergeCell ref="O19:P19"/>
    <mergeCell ref="O21:P21"/>
    <mergeCell ref="O20:P20"/>
    <mergeCell ref="M22:N22"/>
    <mergeCell ref="M21:N21"/>
    <mergeCell ref="O18:P18"/>
    <mergeCell ref="M20:N20"/>
    <mergeCell ref="K21:L21"/>
    <mergeCell ref="K22:L22"/>
    <mergeCell ref="O22:P22"/>
    <mergeCell ref="E2:F2"/>
    <mergeCell ref="N13:P13"/>
    <mergeCell ref="O17:P17"/>
    <mergeCell ref="M19:N19"/>
    <mergeCell ref="K19:L19"/>
    <mergeCell ref="K17:L17"/>
    <mergeCell ref="K18:L18"/>
  </mergeCells>
  <dataValidations count="3">
    <dataValidation type="whole" allowBlank="1" showInputMessage="1" showErrorMessage="1" error="value between 0 - 9 " sqref="L7 P9 S3:U10 R10">
      <formula1>0</formula1>
      <formula2>9</formula2>
    </dataValidation>
    <dataValidation type="whole" allowBlank="1" showInputMessage="1" showErrorMessage="1" prompt="home score&#10;" error="value between 0 - 9 " sqref="Q3:Q10 C3:C10 E3:E10 G3:G10 I3:I10 K3:K10 M3:M8 M10 O3:O9 N8 D3 F4 H5 J6">
      <formula1>0</formula1>
      <formula2>9</formula2>
    </dataValidation>
    <dataValidation type="whole" allowBlank="1" showInputMessage="1" showErrorMessage="1" prompt="Away Score" error="value between 0 - 9 " sqref="D4:D10 F5:F10 F3 H6:H10 H3:H4 J3:J5 J7:J10 L3:L6 L8:L10 N3:N7 N9:N10 R3:R9 P10 P3:P8">
      <formula1>0</formula1>
      <formula2>9</formula2>
    </dataValidation>
  </dataValidations>
  <printOptions/>
  <pageMargins left="0.75" right="0.75" top="1" bottom="1" header="0.5" footer="0.5"/>
  <pageSetup fitToHeight="1" fitToWidth="1" horizontalDpi="300" verticalDpi="300" orientation="landscape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FY53"/>
  <sheetViews>
    <sheetView zoomScalePageLayoutView="0" workbookViewId="0" topLeftCell="A6">
      <selection activeCell="E26" sqref="E26"/>
    </sheetView>
  </sheetViews>
  <sheetFormatPr defaultColWidth="9.00390625" defaultRowHeight="12.75"/>
  <cols>
    <col min="1" max="1" width="3.00390625" style="0" customWidth="1"/>
    <col min="2" max="2" width="12.625" style="0" customWidth="1"/>
    <col min="3" max="15" width="4.875" style="0" customWidth="1"/>
    <col min="16" max="16" width="5.75390625" style="0" customWidth="1"/>
    <col min="17" max="18" width="4.875" style="0" customWidth="1"/>
    <col min="19" max="19" width="5.75390625" style="48" customWidth="1"/>
    <col min="20" max="20" width="5.75390625" style="48" hidden="1" customWidth="1"/>
    <col min="21" max="21" width="6.625" style="48" hidden="1" customWidth="1"/>
    <col min="22" max="24" width="9.00390625" style="0" hidden="1" customWidth="1"/>
    <col min="25" max="25" width="10.00390625" style="0" hidden="1" customWidth="1"/>
    <col min="26" max="66" width="9.00390625" style="0" hidden="1" customWidth="1"/>
    <col min="67" max="68" width="9.00390625" style="9" hidden="1" customWidth="1"/>
    <col min="69" max="87" width="9.00390625" style="0" hidden="1" customWidth="1"/>
    <col min="88" max="88" width="0" style="0" hidden="1" customWidth="1"/>
    <col min="89" max="89" width="6.625" style="0" customWidth="1"/>
  </cols>
  <sheetData>
    <row r="1" spans="1:89" ht="19.5" customHeight="1">
      <c r="A1" s="141" t="s">
        <v>48</v>
      </c>
      <c r="B1" s="157"/>
      <c r="C1" s="148" t="s">
        <v>7</v>
      </c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6"/>
      <c r="S1" s="45"/>
      <c r="T1" s="45"/>
      <c r="U1" s="45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10"/>
      <c r="BP1" s="10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</row>
    <row r="2" spans="1:86" s="5" customFormat="1" ht="19.5" customHeight="1" thickBot="1">
      <c r="A2" s="158"/>
      <c r="B2" s="159"/>
      <c r="C2" s="194" t="str">
        <f>+B3</f>
        <v>Black Horse</v>
      </c>
      <c r="D2" s="177"/>
      <c r="E2" s="176" t="str">
        <f>+B4</f>
        <v>SCCC</v>
      </c>
      <c r="F2" s="177"/>
      <c r="G2" s="176" t="str">
        <f>+B5</f>
        <v>BSCA</v>
      </c>
      <c r="H2" s="177"/>
      <c r="I2" s="176" t="str">
        <f>+B6</f>
        <v>EBRBL</v>
      </c>
      <c r="J2" s="177"/>
      <c r="K2" s="176" t="str">
        <f>+B7</f>
        <v>Railway Bell</v>
      </c>
      <c r="L2" s="177"/>
      <c r="M2" s="176" t="str">
        <f>+B8</f>
        <v>PBCC</v>
      </c>
      <c r="N2" s="177"/>
      <c r="O2" s="176" t="str">
        <f>+B9</f>
        <v>Plough</v>
      </c>
      <c r="P2" s="177"/>
      <c r="Q2" s="176" t="str">
        <f>+B10</f>
        <v>No Game</v>
      </c>
      <c r="R2" s="177"/>
      <c r="S2" s="46"/>
      <c r="T2" s="46"/>
      <c r="U2" s="46"/>
      <c r="V2" s="51"/>
      <c r="W2" s="51" t="s">
        <v>8</v>
      </c>
      <c r="X2" s="51" t="s">
        <v>9</v>
      </c>
      <c r="Y2" s="51" t="s">
        <v>10</v>
      </c>
      <c r="Z2" s="51" t="s">
        <v>11</v>
      </c>
      <c r="AA2" s="51" t="s">
        <v>14</v>
      </c>
      <c r="AB2" s="51" t="s">
        <v>12</v>
      </c>
      <c r="AD2" s="5" t="s">
        <v>13</v>
      </c>
      <c r="AH2" s="49" t="s">
        <v>21</v>
      </c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1"/>
      <c r="AT2" s="49"/>
      <c r="AU2" s="49"/>
      <c r="AV2" s="49"/>
      <c r="AW2" s="44"/>
      <c r="AX2" s="44"/>
      <c r="AY2" s="44"/>
      <c r="AZ2" s="44"/>
      <c r="BA2" s="49" t="s">
        <v>22</v>
      </c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4"/>
      <c r="BQ2" s="44"/>
      <c r="BS2" s="49" t="s">
        <v>8</v>
      </c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</row>
    <row r="3" spans="1:88" ht="19.5" customHeight="1" thickBot="1">
      <c r="A3" s="146" t="s">
        <v>45</v>
      </c>
      <c r="B3" s="81" t="s">
        <v>3</v>
      </c>
      <c r="C3" s="7"/>
      <c r="D3" s="7"/>
      <c r="E3" s="6"/>
      <c r="F3" s="3">
        <f>+IF(E3="","",9-E3)</f>
      </c>
      <c r="G3" s="6">
        <v>5</v>
      </c>
      <c r="H3" s="3">
        <f>+IF(G3="","",9-G3)</f>
        <v>4</v>
      </c>
      <c r="I3" s="6">
        <v>6</v>
      </c>
      <c r="J3" s="3">
        <f>+IF(I3="","",9-I3)</f>
        <v>3</v>
      </c>
      <c r="K3" s="6"/>
      <c r="L3" s="3">
        <f>+IF(K3="","",9-K3)</f>
      </c>
      <c r="M3" s="6"/>
      <c r="N3" s="3">
        <f>+IF(M3="","",9-M3)</f>
      </c>
      <c r="O3" s="6">
        <v>4</v>
      </c>
      <c r="P3" s="3">
        <f aca="true" t="shared" si="0" ref="P3:P8">+IF(O3="","",9-O3)</f>
        <v>5</v>
      </c>
      <c r="Q3" s="6"/>
      <c r="R3" s="3">
        <f aca="true" t="shared" si="1" ref="R3:R9">+IF(Q3="","",9-Q3)</f>
      </c>
      <c r="S3" s="11"/>
      <c r="T3" s="11"/>
      <c r="U3" s="11"/>
      <c r="V3" s="49" t="str">
        <f aca="true" t="shared" si="2" ref="V3:V10">+B3</f>
        <v>Black Horse</v>
      </c>
      <c r="W3" s="41">
        <f aca="true" t="shared" si="3" ref="W3:W10">COUNTIF($BS$3:$CH$10,V3)</f>
        <v>6</v>
      </c>
      <c r="X3" s="41">
        <f aca="true" t="shared" si="4" ref="X3:X10">COUNTIF($BA$3:$BO$10,V3)</f>
        <v>4</v>
      </c>
      <c r="Y3" s="41">
        <f aca="true" t="shared" si="5" ref="Y3:Y10">+W3-X3</f>
        <v>2</v>
      </c>
      <c r="Z3" s="41">
        <f aca="true" t="shared" si="6" ref="Z3:Z10">+X3*2</f>
        <v>8</v>
      </c>
      <c r="AA3" s="52">
        <f>+(C3+E3+G3+I3+K3+M3+O3+Q3)+SUM(D3:D10)</f>
        <v>30</v>
      </c>
      <c r="AB3" s="53">
        <f aca="true" t="shared" si="7" ref="AB3:AB10">+Z3+AA3</f>
        <v>38</v>
      </c>
      <c r="AC3" s="12">
        <f>+AB3+X3/100+0.0001</f>
        <v>38.0401</v>
      </c>
      <c r="AD3">
        <f aca="true" t="shared" si="8" ref="AD3:AD10">RANK(AC3,$AC$3:$AC$10,0)</f>
        <v>3</v>
      </c>
      <c r="AH3" s="41" t="str">
        <f aca="true" t="shared" si="9" ref="AH3:AH10">+IF(C3&gt;4,$B3,C$2)</f>
        <v>Black Horse</v>
      </c>
      <c r="AI3" s="41"/>
      <c r="AJ3" s="41" t="str">
        <f aca="true" t="shared" si="10" ref="AJ3:AJ10">+IF(E3&gt;4,$B3,E$2)</f>
        <v>SCCC</v>
      </c>
      <c r="AK3" s="41"/>
      <c r="AL3" s="41" t="str">
        <f aca="true" t="shared" si="11" ref="AL3:AL10">+IF(G3&gt;4,$B3,G$2)</f>
        <v>Black Horse</v>
      </c>
      <c r="AM3" s="41"/>
      <c r="AN3" s="41" t="str">
        <f aca="true" t="shared" si="12" ref="AN3:AN10">+IF(I3&gt;4,$B3,I$2)</f>
        <v>Black Horse</v>
      </c>
      <c r="AO3" s="41"/>
      <c r="AP3" s="41" t="str">
        <f aca="true" t="shared" si="13" ref="AP3:AP10">+IF(K3&gt;4,$B3,K$2)</f>
        <v>Railway Bell</v>
      </c>
      <c r="AQ3" s="41"/>
      <c r="AR3" s="41" t="str">
        <f aca="true" t="shared" si="14" ref="AR3:AR10">+IF(M3&gt;4,$B3,M$2)</f>
        <v>PBCC</v>
      </c>
      <c r="AS3" s="41"/>
      <c r="AT3" s="41" t="str">
        <f aca="true" t="shared" si="15" ref="AT3:AT10">+IF(O3&gt;4,$B3,O$2)</f>
        <v>Plough</v>
      </c>
      <c r="AU3" s="41"/>
      <c r="AV3" s="41" t="str">
        <f aca="true" t="shared" si="16" ref="AV3:AV10">+IF(Q3&gt;4,$B3,Q$2)</f>
        <v>No Game</v>
      </c>
      <c r="AW3" s="9"/>
      <c r="AX3" s="9"/>
      <c r="AY3" s="9"/>
      <c r="AZ3" s="9"/>
      <c r="BA3" s="41">
        <f>IF(C3="","",AH3)</f>
      </c>
      <c r="BB3" s="41">
        <f>IF(D3="","",AI3)</f>
      </c>
      <c r="BC3" s="41">
        <f>IF(E3="","",AJ3)</f>
      </c>
      <c r="BD3" s="41"/>
      <c r="BE3" s="41" t="str">
        <f aca="true" t="shared" si="17" ref="BE3:BE10">IF(G3="","",AL3)</f>
        <v>Black Horse</v>
      </c>
      <c r="BF3" s="41"/>
      <c r="BG3" s="41" t="str">
        <f aca="true" t="shared" si="18" ref="BG3:BG10">IF(I3="","",AN3)</f>
        <v>Black Horse</v>
      </c>
      <c r="BH3" s="41"/>
      <c r="BI3" s="41">
        <f aca="true" t="shared" si="19" ref="BI3:BI10">IF(K3="","",AP3)</f>
      </c>
      <c r="BJ3" s="41"/>
      <c r="BK3" s="41">
        <f aca="true" t="shared" si="20" ref="BK3:BK10">IF(M3="","",AR3)</f>
      </c>
      <c r="BL3" s="41"/>
      <c r="BM3" s="41" t="str">
        <f aca="true" t="shared" si="21" ref="BM3:BM10">IF(O3="","",AT3)</f>
        <v>Plough</v>
      </c>
      <c r="BN3" s="41"/>
      <c r="BO3" s="41">
        <f aca="true" t="shared" si="22" ref="BO3:BO10">IF(Q3="","",AV3)</f>
      </c>
      <c r="BQ3" s="9"/>
      <c r="BS3" s="41">
        <f aca="true" t="shared" si="23" ref="BS3:BS10">+IF(C3="","",$B3)</f>
      </c>
      <c r="BT3" s="41">
        <f aca="true" t="shared" si="24" ref="BT3:BT10">+IF(D3="","",$C$2)</f>
      </c>
      <c r="BU3" s="41">
        <f aca="true" t="shared" si="25" ref="BU3:BU10">+IF(E3="","",$B3)</f>
      </c>
      <c r="BV3" s="41">
        <f aca="true" t="shared" si="26" ref="BV3:BV10">+IF(F3="","",$E$2)</f>
      </c>
      <c r="BW3" s="41" t="str">
        <f aca="true" t="shared" si="27" ref="BW3:BW10">+IF(G3="","",$B3)</f>
        <v>Black Horse</v>
      </c>
      <c r="BX3" s="41" t="str">
        <f aca="true" t="shared" si="28" ref="BX3:BX10">+IF(H3="","",$G$2)</f>
        <v>BSCA</v>
      </c>
      <c r="BY3" s="41" t="str">
        <f aca="true" t="shared" si="29" ref="BY3:BY10">+IF(I3="","",$B3)</f>
        <v>Black Horse</v>
      </c>
      <c r="BZ3" s="41" t="str">
        <f aca="true" t="shared" si="30" ref="BZ3:BZ10">+IF(J3="","",$I$2)</f>
        <v>EBRBL</v>
      </c>
      <c r="CA3" s="41">
        <f aca="true" t="shared" si="31" ref="CA3:CA10">+IF(K3="","",$B3)</f>
      </c>
      <c r="CB3" s="41">
        <f aca="true" t="shared" si="32" ref="CB3:CB10">+IF(L3="","",$K$2)</f>
      </c>
      <c r="CC3" s="41">
        <f aca="true" t="shared" si="33" ref="CC3:CC10">+IF(M3="","",$B3)</f>
      </c>
      <c r="CD3" s="41">
        <f aca="true" t="shared" si="34" ref="CD3:CD10">+IF(N3="","",$M$2)</f>
      </c>
      <c r="CE3" s="41" t="str">
        <f aca="true" t="shared" si="35" ref="CE3:CE10">+IF(O3="","",$B3)</f>
        <v>Black Horse</v>
      </c>
      <c r="CF3" s="41" t="str">
        <f aca="true" t="shared" si="36" ref="CF3:CF10">+IF(P3="","",$O$2)</f>
        <v>Plough</v>
      </c>
      <c r="CG3" s="41">
        <f aca="true" t="shared" si="37" ref="CG3:CG10">+IF(Q3="","",$B3)</f>
      </c>
      <c r="CH3" s="41">
        <f aca="true" t="shared" si="38" ref="CH3:CH10">+IF(R3="","",$Q$2)</f>
      </c>
      <c r="CJ3" s="86"/>
    </row>
    <row r="4" spans="1:88" ht="19.5" customHeight="1" thickBot="1">
      <c r="A4" s="160"/>
      <c r="B4" s="82" t="s">
        <v>29</v>
      </c>
      <c r="C4" s="6">
        <v>3</v>
      </c>
      <c r="D4" s="3">
        <f aca="true" t="shared" si="39" ref="D4:D10">+IF(C4="","",9-C4)</f>
        <v>6</v>
      </c>
      <c r="E4" s="7"/>
      <c r="F4" s="7"/>
      <c r="G4" s="6"/>
      <c r="H4" s="3">
        <f>+IF(G4="","",9-G4)</f>
      </c>
      <c r="I4" s="6"/>
      <c r="J4" s="3">
        <f>+IF(I4="","",9-I4)</f>
      </c>
      <c r="K4" s="6">
        <v>7</v>
      </c>
      <c r="L4" s="3">
        <f>+IF(K4="","",9-K4)</f>
        <v>2</v>
      </c>
      <c r="M4" s="6"/>
      <c r="N4" s="3">
        <f>+IF(M4="","",9-M4)</f>
      </c>
      <c r="O4" s="6"/>
      <c r="P4" s="3">
        <f t="shared" si="0"/>
      </c>
      <c r="Q4" s="6"/>
      <c r="R4" s="3">
        <f t="shared" si="1"/>
      </c>
      <c r="S4" s="11"/>
      <c r="T4" s="11"/>
      <c r="U4" s="11"/>
      <c r="V4" s="49" t="str">
        <f t="shared" si="2"/>
        <v>SCCC</v>
      </c>
      <c r="W4" s="41">
        <f t="shared" si="3"/>
        <v>6</v>
      </c>
      <c r="X4" s="41">
        <f t="shared" si="4"/>
        <v>4</v>
      </c>
      <c r="Y4" s="41">
        <f t="shared" si="5"/>
        <v>2</v>
      </c>
      <c r="Z4" s="41">
        <f t="shared" si="6"/>
        <v>8</v>
      </c>
      <c r="AA4" s="52">
        <f>+(C4+E4+G4+I4+K4+M4+O4+Q4)+SUM(F3:F10)</f>
        <v>29</v>
      </c>
      <c r="AB4" s="53">
        <f t="shared" si="7"/>
        <v>37</v>
      </c>
      <c r="AC4" s="12">
        <f>+AB4+X4/100+0.0002</f>
        <v>37.0402</v>
      </c>
      <c r="AD4">
        <f t="shared" si="8"/>
        <v>4</v>
      </c>
      <c r="AH4" s="41" t="str">
        <f t="shared" si="9"/>
        <v>Black Horse</v>
      </c>
      <c r="AI4" s="41"/>
      <c r="AJ4" s="41" t="str">
        <f t="shared" si="10"/>
        <v>SCCC</v>
      </c>
      <c r="AK4" s="41"/>
      <c r="AL4" s="41" t="str">
        <f t="shared" si="11"/>
        <v>BSCA</v>
      </c>
      <c r="AM4" s="41"/>
      <c r="AN4" s="41" t="str">
        <f t="shared" si="12"/>
        <v>EBRBL</v>
      </c>
      <c r="AO4" s="41"/>
      <c r="AP4" s="41" t="str">
        <f t="shared" si="13"/>
        <v>SCCC</v>
      </c>
      <c r="AQ4" s="41"/>
      <c r="AR4" s="41" t="str">
        <f t="shared" si="14"/>
        <v>PBCC</v>
      </c>
      <c r="AS4" s="41"/>
      <c r="AT4" s="41" t="str">
        <f t="shared" si="15"/>
        <v>Plough</v>
      </c>
      <c r="AU4" s="41"/>
      <c r="AV4" s="41" t="str">
        <f t="shared" si="16"/>
        <v>No Game</v>
      </c>
      <c r="AW4" s="9"/>
      <c r="AX4" s="9"/>
      <c r="AY4" s="9"/>
      <c r="AZ4" s="9"/>
      <c r="BA4" s="41" t="str">
        <f aca="true" t="shared" si="40" ref="BA4:BA10">IF(C4="","",AH4)</f>
        <v>Black Horse</v>
      </c>
      <c r="BB4" s="41"/>
      <c r="BC4" s="41">
        <f aca="true" t="shared" si="41" ref="BC4:BC10">IF(E4="","",AJ4)</f>
      </c>
      <c r="BD4" s="41"/>
      <c r="BE4" s="41">
        <f t="shared" si="17"/>
      </c>
      <c r="BF4" s="41"/>
      <c r="BG4" s="41">
        <f t="shared" si="18"/>
      </c>
      <c r="BH4" s="41"/>
      <c r="BI4" s="41" t="str">
        <f t="shared" si="19"/>
        <v>SCCC</v>
      </c>
      <c r="BJ4" s="41"/>
      <c r="BK4" s="41">
        <f t="shared" si="20"/>
      </c>
      <c r="BL4" s="41"/>
      <c r="BM4" s="41">
        <f t="shared" si="21"/>
      </c>
      <c r="BN4" s="41"/>
      <c r="BO4" s="41">
        <f t="shared" si="22"/>
      </c>
      <c r="BQ4" s="9"/>
      <c r="BS4" s="41" t="str">
        <f t="shared" si="23"/>
        <v>SCCC</v>
      </c>
      <c r="BT4" s="41" t="str">
        <f t="shared" si="24"/>
        <v>Black Horse</v>
      </c>
      <c r="BU4" s="41">
        <f t="shared" si="25"/>
      </c>
      <c r="BV4" s="41">
        <f t="shared" si="26"/>
      </c>
      <c r="BW4" s="41">
        <f t="shared" si="27"/>
      </c>
      <c r="BX4" s="41">
        <f t="shared" si="28"/>
      </c>
      <c r="BY4" s="41">
        <f t="shared" si="29"/>
      </c>
      <c r="BZ4" s="41">
        <f t="shared" si="30"/>
      </c>
      <c r="CA4" s="41" t="str">
        <f t="shared" si="31"/>
        <v>SCCC</v>
      </c>
      <c r="CB4" s="41" t="str">
        <f t="shared" si="32"/>
        <v>Railway Bell</v>
      </c>
      <c r="CC4" s="41">
        <f t="shared" si="33"/>
      </c>
      <c r="CD4" s="41">
        <f t="shared" si="34"/>
      </c>
      <c r="CE4" s="41">
        <f t="shared" si="35"/>
      </c>
      <c r="CF4" s="41">
        <f t="shared" si="36"/>
      </c>
      <c r="CG4" s="41">
        <f t="shared" si="37"/>
      </c>
      <c r="CH4" s="41">
        <f t="shared" si="38"/>
      </c>
      <c r="CJ4" s="86"/>
    </row>
    <row r="5" spans="1:92" ht="19.5" customHeight="1" thickBot="1">
      <c r="A5" s="160"/>
      <c r="B5" s="82" t="s">
        <v>1</v>
      </c>
      <c r="C5" s="6"/>
      <c r="D5" s="3">
        <f t="shared" si="39"/>
      </c>
      <c r="E5" s="6">
        <v>4</v>
      </c>
      <c r="F5" s="3">
        <f>+IF(E5="","",9-E5)</f>
        <v>5</v>
      </c>
      <c r="G5" s="7"/>
      <c r="H5" s="7"/>
      <c r="I5" s="6">
        <v>4</v>
      </c>
      <c r="J5" s="3">
        <f>+IF(I5="","",9-I5)</f>
        <v>5</v>
      </c>
      <c r="K5" s="6">
        <v>5</v>
      </c>
      <c r="L5" s="3">
        <f>+IF(K5="","",9-K5)</f>
        <v>4</v>
      </c>
      <c r="M5" s="6">
        <v>5</v>
      </c>
      <c r="N5" s="3">
        <f>+IF(M5="","",9-M5)</f>
        <v>4</v>
      </c>
      <c r="O5" s="6"/>
      <c r="P5" s="3">
        <f t="shared" si="0"/>
      </c>
      <c r="Q5" s="6"/>
      <c r="R5" s="3">
        <f t="shared" si="1"/>
      </c>
      <c r="S5" s="11"/>
      <c r="T5" s="11"/>
      <c r="U5" s="11"/>
      <c r="V5" s="49" t="str">
        <f t="shared" si="2"/>
        <v>BSCA</v>
      </c>
      <c r="W5" s="41">
        <f t="shared" si="3"/>
        <v>6</v>
      </c>
      <c r="X5" s="41">
        <f t="shared" si="4"/>
        <v>2</v>
      </c>
      <c r="Y5" s="41">
        <f t="shared" si="5"/>
        <v>4</v>
      </c>
      <c r="Z5" s="41">
        <f t="shared" si="6"/>
        <v>4</v>
      </c>
      <c r="AA5" s="52">
        <f>+(C5+E5+G5+I5+K5+M5+O5+Q5)+SUM(H3:H10)</f>
        <v>24</v>
      </c>
      <c r="AB5" s="53">
        <f t="shared" si="7"/>
        <v>28</v>
      </c>
      <c r="AC5" s="12">
        <f>+AB5+X5/100+0.0003</f>
        <v>28.0203</v>
      </c>
      <c r="AD5">
        <f t="shared" si="8"/>
        <v>5</v>
      </c>
      <c r="AH5" s="41" t="str">
        <f t="shared" si="9"/>
        <v>Black Horse</v>
      </c>
      <c r="AI5" s="41"/>
      <c r="AJ5" s="41" t="str">
        <f t="shared" si="10"/>
        <v>SCCC</v>
      </c>
      <c r="AK5" s="41"/>
      <c r="AL5" s="41" t="str">
        <f t="shared" si="11"/>
        <v>BSCA</v>
      </c>
      <c r="AM5" s="41"/>
      <c r="AN5" s="41" t="str">
        <f t="shared" si="12"/>
        <v>EBRBL</v>
      </c>
      <c r="AO5" s="41"/>
      <c r="AP5" s="41" t="str">
        <f t="shared" si="13"/>
        <v>BSCA</v>
      </c>
      <c r="AQ5" s="41"/>
      <c r="AR5" s="41" t="str">
        <f t="shared" si="14"/>
        <v>BSCA</v>
      </c>
      <c r="AS5" s="41"/>
      <c r="AT5" s="41" t="str">
        <f t="shared" si="15"/>
        <v>Plough</v>
      </c>
      <c r="AU5" s="41"/>
      <c r="AV5" s="41" t="str">
        <f t="shared" si="16"/>
        <v>No Game</v>
      </c>
      <c r="AW5" s="9"/>
      <c r="AX5" s="9"/>
      <c r="AY5" s="9"/>
      <c r="AZ5" s="9"/>
      <c r="BA5" s="41">
        <f t="shared" si="40"/>
      </c>
      <c r="BB5" s="41"/>
      <c r="BC5" s="41" t="str">
        <f t="shared" si="41"/>
        <v>SCCC</v>
      </c>
      <c r="BD5" s="41"/>
      <c r="BE5" s="41">
        <f t="shared" si="17"/>
      </c>
      <c r="BF5" s="41"/>
      <c r="BG5" s="41" t="str">
        <f t="shared" si="18"/>
        <v>EBRBL</v>
      </c>
      <c r="BH5" s="41"/>
      <c r="BI5" s="41" t="str">
        <f t="shared" si="19"/>
        <v>BSCA</v>
      </c>
      <c r="BJ5" s="41"/>
      <c r="BK5" s="41" t="str">
        <f t="shared" si="20"/>
        <v>BSCA</v>
      </c>
      <c r="BL5" s="41"/>
      <c r="BM5" s="41">
        <f t="shared" si="21"/>
      </c>
      <c r="BN5" s="41"/>
      <c r="BO5" s="41">
        <f t="shared" si="22"/>
      </c>
      <c r="BQ5" s="9"/>
      <c r="BS5" s="41">
        <f t="shared" si="23"/>
      </c>
      <c r="BT5" s="41">
        <f t="shared" si="24"/>
      </c>
      <c r="BU5" s="41" t="str">
        <f t="shared" si="25"/>
        <v>BSCA</v>
      </c>
      <c r="BV5" s="41" t="str">
        <f t="shared" si="26"/>
        <v>SCCC</v>
      </c>
      <c r="BW5" s="41">
        <f t="shared" si="27"/>
      </c>
      <c r="BX5" s="41">
        <f t="shared" si="28"/>
      </c>
      <c r="BY5" s="41" t="str">
        <f t="shared" si="29"/>
        <v>BSCA</v>
      </c>
      <c r="BZ5" s="41" t="str">
        <f t="shared" si="30"/>
        <v>EBRBL</v>
      </c>
      <c r="CA5" s="41" t="str">
        <f t="shared" si="31"/>
        <v>BSCA</v>
      </c>
      <c r="CB5" s="41" t="str">
        <f t="shared" si="32"/>
        <v>Railway Bell</v>
      </c>
      <c r="CC5" s="41" t="str">
        <f t="shared" si="33"/>
        <v>BSCA</v>
      </c>
      <c r="CD5" s="41" t="str">
        <f t="shared" si="34"/>
        <v>PBCC</v>
      </c>
      <c r="CE5" s="41">
        <f t="shared" si="35"/>
      </c>
      <c r="CF5" s="41">
        <f t="shared" si="36"/>
      </c>
      <c r="CG5" s="41">
        <f t="shared" si="37"/>
      </c>
      <c r="CH5" s="41">
        <f t="shared" si="38"/>
      </c>
      <c r="CJ5" s="86"/>
      <c r="CN5" s="88"/>
    </row>
    <row r="6" spans="1:89" ht="19.5" customHeight="1" thickBot="1">
      <c r="A6" s="160"/>
      <c r="B6" s="82" t="s">
        <v>63</v>
      </c>
      <c r="C6" s="6"/>
      <c r="D6" s="3">
        <f t="shared" si="39"/>
      </c>
      <c r="E6" s="6">
        <v>4</v>
      </c>
      <c r="F6" s="3">
        <f>+IF(E6="","",9-E6)</f>
        <v>5</v>
      </c>
      <c r="G6" s="6"/>
      <c r="H6" s="3">
        <f>+IF(G6="","",9-G6)</f>
      </c>
      <c r="I6" s="7"/>
      <c r="J6" s="7"/>
      <c r="K6" s="6"/>
      <c r="L6" s="3">
        <f>+IF(K6="","",9-K6)</f>
      </c>
      <c r="M6" s="6">
        <v>6</v>
      </c>
      <c r="N6" s="3">
        <f>+IF(M6="","",9-M6)</f>
        <v>3</v>
      </c>
      <c r="O6" s="6">
        <v>6</v>
      </c>
      <c r="P6" s="3">
        <f t="shared" si="0"/>
        <v>3</v>
      </c>
      <c r="Q6" s="6"/>
      <c r="R6" s="3">
        <f t="shared" si="1"/>
      </c>
      <c r="S6" s="11"/>
      <c r="T6" s="11"/>
      <c r="U6" s="11"/>
      <c r="V6" s="49" t="str">
        <f t="shared" si="2"/>
        <v>EBRBL</v>
      </c>
      <c r="W6" s="41">
        <f t="shared" si="3"/>
        <v>6</v>
      </c>
      <c r="X6" s="41">
        <f t="shared" si="4"/>
        <v>4</v>
      </c>
      <c r="Y6" s="41">
        <f t="shared" si="5"/>
        <v>2</v>
      </c>
      <c r="Z6" s="41">
        <f t="shared" si="6"/>
        <v>8</v>
      </c>
      <c r="AA6" s="52">
        <f>+(C6+E6+G6+I6+K6+M6+O6+Q6)+SUM(J3:J10)</f>
        <v>32</v>
      </c>
      <c r="AB6" s="53">
        <f t="shared" si="7"/>
        <v>40</v>
      </c>
      <c r="AC6" s="12">
        <f>+AB6+X6/100+0.0004</f>
        <v>40.0404</v>
      </c>
      <c r="AD6">
        <f t="shared" si="8"/>
        <v>1</v>
      </c>
      <c r="AH6" s="41" t="str">
        <f t="shared" si="9"/>
        <v>Black Horse</v>
      </c>
      <c r="AI6" s="41"/>
      <c r="AJ6" s="41" t="str">
        <f t="shared" si="10"/>
        <v>SCCC</v>
      </c>
      <c r="AK6" s="41"/>
      <c r="AL6" s="41" t="str">
        <f t="shared" si="11"/>
        <v>BSCA</v>
      </c>
      <c r="AM6" s="41"/>
      <c r="AN6" s="41" t="str">
        <f t="shared" si="12"/>
        <v>EBRBL</v>
      </c>
      <c r="AO6" s="41"/>
      <c r="AP6" s="41" t="str">
        <f t="shared" si="13"/>
        <v>Railway Bell</v>
      </c>
      <c r="AQ6" s="41"/>
      <c r="AR6" s="41" t="str">
        <f t="shared" si="14"/>
        <v>EBRBL</v>
      </c>
      <c r="AS6" s="41"/>
      <c r="AT6" s="41" t="str">
        <f t="shared" si="15"/>
        <v>EBRBL</v>
      </c>
      <c r="AU6" s="41"/>
      <c r="AV6" s="41" t="str">
        <f t="shared" si="16"/>
        <v>No Game</v>
      </c>
      <c r="AW6" s="9"/>
      <c r="AX6" s="9"/>
      <c r="AY6" s="9"/>
      <c r="AZ6" s="9"/>
      <c r="BA6" s="41">
        <f t="shared" si="40"/>
      </c>
      <c r="BB6" s="41"/>
      <c r="BC6" s="41" t="str">
        <f t="shared" si="41"/>
        <v>SCCC</v>
      </c>
      <c r="BD6" s="41"/>
      <c r="BE6" s="41">
        <f t="shared" si="17"/>
      </c>
      <c r="BF6" s="41"/>
      <c r="BG6" s="41">
        <f t="shared" si="18"/>
      </c>
      <c r="BH6" s="41"/>
      <c r="BI6" s="41">
        <f t="shared" si="19"/>
      </c>
      <c r="BJ6" s="41"/>
      <c r="BK6" s="41" t="str">
        <f t="shared" si="20"/>
        <v>EBRBL</v>
      </c>
      <c r="BL6" s="41"/>
      <c r="BM6" s="41" t="str">
        <f t="shared" si="21"/>
        <v>EBRBL</v>
      </c>
      <c r="BN6" s="41"/>
      <c r="BO6" s="41">
        <f t="shared" si="22"/>
      </c>
      <c r="BQ6" s="9"/>
      <c r="BS6" s="41">
        <f t="shared" si="23"/>
      </c>
      <c r="BT6" s="41">
        <f t="shared" si="24"/>
      </c>
      <c r="BU6" s="41" t="str">
        <f t="shared" si="25"/>
        <v>EBRBL</v>
      </c>
      <c r="BV6" s="41" t="str">
        <f t="shared" si="26"/>
        <v>SCCC</v>
      </c>
      <c r="BW6" s="41">
        <f t="shared" si="27"/>
      </c>
      <c r="BX6" s="41">
        <f t="shared" si="28"/>
      </c>
      <c r="BY6" s="41">
        <f t="shared" si="29"/>
      </c>
      <c r="BZ6" s="41">
        <f t="shared" si="30"/>
      </c>
      <c r="CA6" s="41">
        <f t="shared" si="31"/>
      </c>
      <c r="CB6" s="41">
        <f t="shared" si="32"/>
      </c>
      <c r="CC6" s="41" t="str">
        <f t="shared" si="33"/>
        <v>EBRBL</v>
      </c>
      <c r="CD6" s="41" t="str">
        <f t="shared" si="34"/>
        <v>PBCC</v>
      </c>
      <c r="CE6" s="41" t="str">
        <f t="shared" si="35"/>
        <v>EBRBL</v>
      </c>
      <c r="CF6" s="41" t="str">
        <f t="shared" si="36"/>
        <v>Plough</v>
      </c>
      <c r="CG6" s="41">
        <f t="shared" si="37"/>
      </c>
      <c r="CH6" s="41">
        <f t="shared" si="38"/>
      </c>
      <c r="CJ6" s="86"/>
      <c r="CK6" s="98"/>
    </row>
    <row r="7" spans="1:92" ht="19.5" customHeight="1" thickBot="1">
      <c r="A7" s="160"/>
      <c r="B7" s="82" t="s">
        <v>56</v>
      </c>
      <c r="C7" s="6">
        <v>3</v>
      </c>
      <c r="D7" s="3">
        <f t="shared" si="39"/>
        <v>6</v>
      </c>
      <c r="E7" s="6"/>
      <c r="F7" s="3">
        <f>+IF(E7="","",9-E7)</f>
      </c>
      <c r="G7" s="6"/>
      <c r="H7" s="3">
        <f>+IF(G7="","",9-G7)</f>
      </c>
      <c r="I7" s="6">
        <v>1</v>
      </c>
      <c r="J7" s="3">
        <f>+IF(I7="","",9-I7)</f>
        <v>8</v>
      </c>
      <c r="K7" s="39"/>
      <c r="L7" s="34"/>
      <c r="M7" s="6"/>
      <c r="N7" s="3">
        <f>+IF(M7="","",9-M7)</f>
      </c>
      <c r="O7" s="6">
        <v>6</v>
      </c>
      <c r="P7" s="3">
        <f t="shared" si="0"/>
        <v>3</v>
      </c>
      <c r="Q7" s="6"/>
      <c r="R7" s="3">
        <f t="shared" si="1"/>
      </c>
      <c r="S7" s="11"/>
      <c r="T7" s="11"/>
      <c r="U7" s="11"/>
      <c r="V7" s="49" t="str">
        <f t="shared" si="2"/>
        <v>Railway Bell</v>
      </c>
      <c r="W7" s="41">
        <f t="shared" si="3"/>
        <v>6</v>
      </c>
      <c r="X7" s="41">
        <f t="shared" si="4"/>
        <v>2</v>
      </c>
      <c r="Y7" s="41">
        <f t="shared" si="5"/>
        <v>4</v>
      </c>
      <c r="Z7" s="41">
        <f t="shared" si="6"/>
        <v>4</v>
      </c>
      <c r="AA7" s="52">
        <f>+(C7+E7+G7+I7+K7+M7+O7+Q7)+SUM(L3:L10)</f>
        <v>23</v>
      </c>
      <c r="AB7" s="53">
        <f t="shared" si="7"/>
        <v>27</v>
      </c>
      <c r="AC7" s="12">
        <f>+AB7+X7/100+0.0005</f>
        <v>27.0205</v>
      </c>
      <c r="AD7">
        <f t="shared" si="8"/>
        <v>6</v>
      </c>
      <c r="AH7" s="41" t="str">
        <f t="shared" si="9"/>
        <v>Black Horse</v>
      </c>
      <c r="AI7" s="41"/>
      <c r="AJ7" s="41" t="str">
        <f t="shared" si="10"/>
        <v>SCCC</v>
      </c>
      <c r="AK7" s="41"/>
      <c r="AL7" s="41" t="str">
        <f t="shared" si="11"/>
        <v>BSCA</v>
      </c>
      <c r="AM7" s="41"/>
      <c r="AN7" s="41" t="str">
        <f t="shared" si="12"/>
        <v>EBRBL</v>
      </c>
      <c r="AO7" s="41"/>
      <c r="AP7" s="41" t="str">
        <f t="shared" si="13"/>
        <v>Railway Bell</v>
      </c>
      <c r="AQ7" s="41"/>
      <c r="AR7" s="41" t="str">
        <f t="shared" si="14"/>
        <v>PBCC</v>
      </c>
      <c r="AS7" s="41"/>
      <c r="AT7" s="41" t="str">
        <f t="shared" si="15"/>
        <v>Railway Bell</v>
      </c>
      <c r="AU7" s="41"/>
      <c r="AV7" s="41" t="str">
        <f t="shared" si="16"/>
        <v>No Game</v>
      </c>
      <c r="AW7" s="9"/>
      <c r="AX7" s="9"/>
      <c r="AY7" s="9"/>
      <c r="AZ7" s="9"/>
      <c r="BA7" s="41" t="str">
        <f t="shared" si="40"/>
        <v>Black Horse</v>
      </c>
      <c r="BB7" s="41"/>
      <c r="BC7" s="41">
        <f t="shared" si="41"/>
      </c>
      <c r="BD7" s="41"/>
      <c r="BE7" s="41">
        <f t="shared" si="17"/>
      </c>
      <c r="BF7" s="41"/>
      <c r="BG7" s="41" t="str">
        <f t="shared" si="18"/>
        <v>EBRBL</v>
      </c>
      <c r="BH7" s="41"/>
      <c r="BI7" s="41">
        <f t="shared" si="19"/>
      </c>
      <c r="BJ7" s="41"/>
      <c r="BK7" s="41">
        <f t="shared" si="20"/>
      </c>
      <c r="BL7" s="41"/>
      <c r="BM7" s="41" t="str">
        <f t="shared" si="21"/>
        <v>Railway Bell</v>
      </c>
      <c r="BN7" s="41"/>
      <c r="BO7" s="41">
        <f t="shared" si="22"/>
      </c>
      <c r="BQ7" s="9"/>
      <c r="BS7" s="41" t="str">
        <f t="shared" si="23"/>
        <v>Railway Bell</v>
      </c>
      <c r="BT7" s="41" t="str">
        <f t="shared" si="24"/>
        <v>Black Horse</v>
      </c>
      <c r="BU7" s="41">
        <f t="shared" si="25"/>
      </c>
      <c r="BV7" s="41">
        <f t="shared" si="26"/>
      </c>
      <c r="BW7" s="41">
        <f t="shared" si="27"/>
      </c>
      <c r="BX7" s="41">
        <f t="shared" si="28"/>
      </c>
      <c r="BY7" s="41" t="str">
        <f t="shared" si="29"/>
        <v>Railway Bell</v>
      </c>
      <c r="BZ7" s="41" t="str">
        <f t="shared" si="30"/>
        <v>EBRBL</v>
      </c>
      <c r="CA7" s="41">
        <f t="shared" si="31"/>
      </c>
      <c r="CB7" s="41">
        <f t="shared" si="32"/>
      </c>
      <c r="CC7" s="41">
        <f t="shared" si="33"/>
      </c>
      <c r="CD7" s="41">
        <f t="shared" si="34"/>
      </c>
      <c r="CE7" s="41" t="str">
        <f t="shared" si="35"/>
        <v>Railway Bell</v>
      </c>
      <c r="CF7" s="41" t="str">
        <f t="shared" si="36"/>
        <v>Plough</v>
      </c>
      <c r="CG7" s="41">
        <f t="shared" si="37"/>
      </c>
      <c r="CH7" s="41">
        <f t="shared" si="38"/>
      </c>
      <c r="CJ7" s="86"/>
      <c r="CK7" s="98"/>
      <c r="CL7" s="106"/>
      <c r="CN7" s="87"/>
    </row>
    <row r="8" spans="1:92" ht="19.5" customHeight="1" thickBot="1">
      <c r="A8" s="160"/>
      <c r="B8" s="82" t="s">
        <v>50</v>
      </c>
      <c r="C8" s="6">
        <v>6</v>
      </c>
      <c r="D8" s="3">
        <f t="shared" si="39"/>
        <v>3</v>
      </c>
      <c r="E8" s="6">
        <v>3</v>
      </c>
      <c r="F8" s="3">
        <f>+IF(E8="","",9-E8)</f>
        <v>6</v>
      </c>
      <c r="G8" s="6"/>
      <c r="H8" s="3">
        <f>+IF(G8="","",9-G8)</f>
      </c>
      <c r="I8" s="6"/>
      <c r="J8" s="3">
        <f>+IF(I8="","",9-I8)</f>
      </c>
      <c r="K8" s="60">
        <v>2</v>
      </c>
      <c r="L8" s="3">
        <f>+IF(K8="","",9-K8)</f>
        <v>7</v>
      </c>
      <c r="M8" s="42"/>
      <c r="N8" s="42"/>
      <c r="O8" s="6"/>
      <c r="P8" s="3">
        <f t="shared" si="0"/>
      </c>
      <c r="Q8" s="6"/>
      <c r="R8" s="3">
        <f t="shared" si="1"/>
      </c>
      <c r="S8" s="11"/>
      <c r="T8" s="11"/>
      <c r="U8" s="11"/>
      <c r="V8" s="49" t="str">
        <f t="shared" si="2"/>
        <v>PBCC</v>
      </c>
      <c r="W8" s="41">
        <f t="shared" si="3"/>
        <v>6</v>
      </c>
      <c r="X8" s="41">
        <f t="shared" si="4"/>
        <v>1</v>
      </c>
      <c r="Y8" s="41">
        <f t="shared" si="5"/>
        <v>5</v>
      </c>
      <c r="Z8" s="41">
        <f t="shared" si="6"/>
        <v>2</v>
      </c>
      <c r="AA8" s="52">
        <f>+(C8+E8+G8+I8+K8+M8+O8+Q8)+SUM(N3:N10)</f>
        <v>21</v>
      </c>
      <c r="AB8" s="53">
        <f t="shared" si="7"/>
        <v>23</v>
      </c>
      <c r="AC8" s="12">
        <f>+AB8+X8/100+0.0006</f>
        <v>23.0106</v>
      </c>
      <c r="AD8">
        <f t="shared" si="8"/>
        <v>7</v>
      </c>
      <c r="AH8" s="41" t="str">
        <f t="shared" si="9"/>
        <v>PBCC</v>
      </c>
      <c r="AI8" s="41"/>
      <c r="AJ8" s="41" t="str">
        <f t="shared" si="10"/>
        <v>SCCC</v>
      </c>
      <c r="AK8" s="41"/>
      <c r="AL8" s="41" t="str">
        <f t="shared" si="11"/>
        <v>BSCA</v>
      </c>
      <c r="AM8" s="41"/>
      <c r="AN8" s="41" t="str">
        <f t="shared" si="12"/>
        <v>EBRBL</v>
      </c>
      <c r="AO8" s="41"/>
      <c r="AP8" s="41" t="str">
        <f t="shared" si="13"/>
        <v>Railway Bell</v>
      </c>
      <c r="AQ8" s="41"/>
      <c r="AR8" s="41" t="str">
        <f t="shared" si="14"/>
        <v>PBCC</v>
      </c>
      <c r="AS8" s="41"/>
      <c r="AT8" s="41" t="str">
        <f t="shared" si="15"/>
        <v>Plough</v>
      </c>
      <c r="AU8" s="41"/>
      <c r="AV8" s="41" t="str">
        <f t="shared" si="16"/>
        <v>No Game</v>
      </c>
      <c r="AW8" s="9"/>
      <c r="AX8" s="9"/>
      <c r="AY8" s="9"/>
      <c r="AZ8" s="9"/>
      <c r="BA8" s="41" t="str">
        <f t="shared" si="40"/>
        <v>PBCC</v>
      </c>
      <c r="BB8" s="41"/>
      <c r="BC8" s="50" t="str">
        <f t="shared" si="41"/>
        <v>SCCC</v>
      </c>
      <c r="BD8" s="41"/>
      <c r="BE8" s="50">
        <f t="shared" si="17"/>
      </c>
      <c r="BF8" s="41"/>
      <c r="BG8" s="50">
        <f t="shared" si="18"/>
      </c>
      <c r="BH8" s="41"/>
      <c r="BI8" s="41" t="str">
        <f t="shared" si="19"/>
        <v>Railway Bell</v>
      </c>
      <c r="BJ8" s="41"/>
      <c r="BK8" s="41">
        <f t="shared" si="20"/>
      </c>
      <c r="BL8" s="41"/>
      <c r="BM8" s="50">
        <f t="shared" si="21"/>
      </c>
      <c r="BN8" s="41"/>
      <c r="BO8" s="50">
        <f t="shared" si="22"/>
      </c>
      <c r="BQ8" s="9"/>
      <c r="BS8" s="41" t="str">
        <f t="shared" si="23"/>
        <v>PBCC</v>
      </c>
      <c r="BT8" s="41" t="str">
        <f t="shared" si="24"/>
        <v>Black Horse</v>
      </c>
      <c r="BU8" s="41" t="str">
        <f t="shared" si="25"/>
        <v>PBCC</v>
      </c>
      <c r="BV8" s="41" t="str">
        <f t="shared" si="26"/>
        <v>SCCC</v>
      </c>
      <c r="BW8" s="41">
        <f t="shared" si="27"/>
      </c>
      <c r="BX8" s="41">
        <f t="shared" si="28"/>
      </c>
      <c r="BY8" s="41">
        <f t="shared" si="29"/>
      </c>
      <c r="BZ8" s="41">
        <f t="shared" si="30"/>
      </c>
      <c r="CA8" s="41" t="str">
        <f t="shared" si="31"/>
        <v>PBCC</v>
      </c>
      <c r="CB8" s="41" t="str">
        <f t="shared" si="32"/>
        <v>Railway Bell</v>
      </c>
      <c r="CC8" s="41">
        <f t="shared" si="33"/>
      </c>
      <c r="CD8" s="41">
        <f t="shared" si="34"/>
      </c>
      <c r="CE8" s="41">
        <f t="shared" si="35"/>
      </c>
      <c r="CF8" s="41">
        <f t="shared" si="36"/>
      </c>
      <c r="CG8" s="41">
        <f t="shared" si="37"/>
      </c>
      <c r="CH8" s="41">
        <f t="shared" si="38"/>
      </c>
      <c r="CJ8" s="86"/>
      <c r="CK8" s="98"/>
      <c r="CL8" s="106"/>
      <c r="CN8" s="87"/>
    </row>
    <row r="9" spans="1:92" ht="19.5" customHeight="1" thickBot="1">
      <c r="A9" s="160"/>
      <c r="B9" s="82" t="s">
        <v>52</v>
      </c>
      <c r="C9" s="6"/>
      <c r="D9" s="3">
        <f t="shared" si="39"/>
      </c>
      <c r="E9" s="6">
        <v>6</v>
      </c>
      <c r="F9" s="3">
        <f>+IF(E9="","",9-E9)</f>
        <v>3</v>
      </c>
      <c r="G9" s="6">
        <v>7</v>
      </c>
      <c r="H9" s="3">
        <f>+IF(G9="","",9-G9)</f>
        <v>2</v>
      </c>
      <c r="I9" s="6"/>
      <c r="J9" s="3">
        <f>+IF(I9="","",9-I9)</f>
      </c>
      <c r="K9" s="40"/>
      <c r="L9" s="3">
        <f>+IF(K9="","",9-K9)</f>
      </c>
      <c r="M9" s="61">
        <v>6</v>
      </c>
      <c r="N9" s="3">
        <f>+IF(M9="","",9-M9)</f>
        <v>3</v>
      </c>
      <c r="O9" s="38"/>
      <c r="P9" s="34"/>
      <c r="Q9" s="35"/>
      <c r="R9" s="36">
        <f t="shared" si="1"/>
      </c>
      <c r="S9" s="11"/>
      <c r="T9" s="11"/>
      <c r="U9" s="11"/>
      <c r="V9" s="49" t="str">
        <f t="shared" si="2"/>
        <v>Plough</v>
      </c>
      <c r="W9" s="41">
        <f t="shared" si="3"/>
        <v>6</v>
      </c>
      <c r="X9" s="41">
        <f t="shared" si="4"/>
        <v>4</v>
      </c>
      <c r="Y9" s="41">
        <f t="shared" si="5"/>
        <v>2</v>
      </c>
      <c r="Z9" s="41">
        <f t="shared" si="6"/>
        <v>8</v>
      </c>
      <c r="AA9" s="52">
        <f>+(C9+E9+G9+I9+K9+M9+O9+Q9)+SUM(P3:P10)</f>
        <v>30</v>
      </c>
      <c r="AB9" s="53">
        <f t="shared" si="7"/>
        <v>38</v>
      </c>
      <c r="AC9" s="12">
        <f>+AB9+X9/100+0.0007</f>
        <v>38.0407</v>
      </c>
      <c r="AD9">
        <f t="shared" si="8"/>
        <v>2</v>
      </c>
      <c r="AH9" s="41" t="str">
        <f t="shared" si="9"/>
        <v>Black Horse</v>
      </c>
      <c r="AI9" s="41"/>
      <c r="AJ9" s="41" t="str">
        <f t="shared" si="10"/>
        <v>Plough</v>
      </c>
      <c r="AK9" s="41"/>
      <c r="AL9" s="41" t="str">
        <f t="shared" si="11"/>
        <v>Plough</v>
      </c>
      <c r="AM9" s="41"/>
      <c r="AN9" s="41" t="str">
        <f t="shared" si="12"/>
        <v>EBRBL</v>
      </c>
      <c r="AO9" s="41"/>
      <c r="AP9" s="41" t="str">
        <f t="shared" si="13"/>
        <v>Railway Bell</v>
      </c>
      <c r="AQ9" s="41"/>
      <c r="AR9" s="41" t="str">
        <f t="shared" si="14"/>
        <v>Plough</v>
      </c>
      <c r="AS9" s="41"/>
      <c r="AT9" s="41" t="str">
        <f t="shared" si="15"/>
        <v>Plough</v>
      </c>
      <c r="AU9" s="41"/>
      <c r="AV9" s="41" t="str">
        <f t="shared" si="16"/>
        <v>No Game</v>
      </c>
      <c r="AW9" s="9"/>
      <c r="AX9" s="9"/>
      <c r="AY9" s="9"/>
      <c r="AZ9" s="9"/>
      <c r="BA9" s="41">
        <f t="shared" si="40"/>
      </c>
      <c r="BB9" s="41"/>
      <c r="BC9" s="41" t="str">
        <f t="shared" si="41"/>
        <v>Plough</v>
      </c>
      <c r="BD9" s="41"/>
      <c r="BE9" s="41" t="str">
        <f t="shared" si="17"/>
        <v>Plough</v>
      </c>
      <c r="BF9" s="41"/>
      <c r="BG9" s="41">
        <f t="shared" si="18"/>
      </c>
      <c r="BH9" s="41"/>
      <c r="BI9" s="41">
        <f t="shared" si="19"/>
      </c>
      <c r="BJ9" s="41"/>
      <c r="BK9" s="41" t="str">
        <f t="shared" si="20"/>
        <v>Plough</v>
      </c>
      <c r="BL9" s="41"/>
      <c r="BM9" s="50">
        <f t="shared" si="21"/>
      </c>
      <c r="BN9" s="41"/>
      <c r="BO9" s="50">
        <f t="shared" si="22"/>
      </c>
      <c r="BQ9" s="9"/>
      <c r="BS9" s="41">
        <f t="shared" si="23"/>
      </c>
      <c r="BT9" s="41">
        <f t="shared" si="24"/>
      </c>
      <c r="BU9" s="41" t="str">
        <f t="shared" si="25"/>
        <v>Plough</v>
      </c>
      <c r="BV9" s="41" t="str">
        <f t="shared" si="26"/>
        <v>SCCC</v>
      </c>
      <c r="BW9" s="41" t="str">
        <f t="shared" si="27"/>
        <v>Plough</v>
      </c>
      <c r="BX9" s="41" t="str">
        <f t="shared" si="28"/>
        <v>BSCA</v>
      </c>
      <c r="BY9" s="41">
        <f t="shared" si="29"/>
      </c>
      <c r="BZ9" s="41">
        <f t="shared" si="30"/>
      </c>
      <c r="CA9" s="41">
        <f t="shared" si="31"/>
      </c>
      <c r="CB9" s="41">
        <f t="shared" si="32"/>
      </c>
      <c r="CC9" s="41" t="str">
        <f t="shared" si="33"/>
        <v>Plough</v>
      </c>
      <c r="CD9" s="41" t="str">
        <f t="shared" si="34"/>
        <v>PBCC</v>
      </c>
      <c r="CE9" s="41">
        <f t="shared" si="35"/>
      </c>
      <c r="CF9" s="41">
        <f t="shared" si="36"/>
      </c>
      <c r="CG9" s="41">
        <f t="shared" si="37"/>
      </c>
      <c r="CH9" s="41">
        <f t="shared" si="38"/>
      </c>
      <c r="CJ9" s="86"/>
      <c r="CK9" s="98"/>
      <c r="CL9" s="100"/>
      <c r="CN9" s="87"/>
    </row>
    <row r="10" spans="1:93" s="2" customFormat="1" ht="19.5" customHeight="1" thickBot="1">
      <c r="A10" s="161"/>
      <c r="B10" s="82" t="s">
        <v>68</v>
      </c>
      <c r="C10" s="6"/>
      <c r="D10" s="3">
        <f t="shared" si="39"/>
      </c>
      <c r="E10" s="6"/>
      <c r="F10" s="3"/>
      <c r="G10" s="6"/>
      <c r="H10" s="3">
        <f>+IF(G10="","",9-G10)</f>
      </c>
      <c r="I10" s="6"/>
      <c r="J10" s="3">
        <f>+IF(I10="","",9-I10)</f>
      </c>
      <c r="K10" s="6"/>
      <c r="L10" s="3">
        <f>+IF(K10="","",9-K10)</f>
      </c>
      <c r="M10" s="40"/>
      <c r="N10" s="3">
        <f>+IF(M10="","",9-M10)</f>
      </c>
      <c r="O10" s="37"/>
      <c r="P10" s="3">
        <f>+IF(O10="","",9-O10)</f>
      </c>
      <c r="Q10" s="8"/>
      <c r="R10" s="4">
        <f>+IF(Q10&gt;0,9-Q10,"")</f>
      </c>
      <c r="S10" s="11"/>
      <c r="T10" s="11"/>
      <c r="U10" s="11"/>
      <c r="V10" s="49" t="str">
        <f t="shared" si="2"/>
        <v>No Game</v>
      </c>
      <c r="W10" s="41">
        <f t="shared" si="3"/>
        <v>0</v>
      </c>
      <c r="X10" s="41">
        <f t="shared" si="4"/>
        <v>0</v>
      </c>
      <c r="Y10" s="41">
        <f t="shared" si="5"/>
        <v>0</v>
      </c>
      <c r="Z10" s="41">
        <f t="shared" si="6"/>
        <v>0</v>
      </c>
      <c r="AA10" s="52">
        <f>+(C10+E10+G10+I10+K10+M10+O10+Q10)+SUM(R3:R10)</f>
        <v>0</v>
      </c>
      <c r="AB10" s="53">
        <f t="shared" si="7"/>
        <v>0</v>
      </c>
      <c r="AC10" s="12">
        <f>+AB10+X10/100+0.0008</f>
        <v>0.0008</v>
      </c>
      <c r="AD10" s="9">
        <f t="shared" si="8"/>
        <v>8</v>
      </c>
      <c r="AE10" s="9"/>
      <c r="AF10" s="13"/>
      <c r="AG10" s="13"/>
      <c r="AH10" s="41" t="str">
        <f t="shared" si="9"/>
        <v>Black Horse</v>
      </c>
      <c r="AI10" s="41"/>
      <c r="AJ10" s="41" t="str">
        <f t="shared" si="10"/>
        <v>SCCC</v>
      </c>
      <c r="AK10" s="41"/>
      <c r="AL10" s="41" t="str">
        <f t="shared" si="11"/>
        <v>BSCA</v>
      </c>
      <c r="AM10" s="41"/>
      <c r="AN10" s="41" t="str">
        <f t="shared" si="12"/>
        <v>EBRBL</v>
      </c>
      <c r="AO10" s="41"/>
      <c r="AP10" s="41" t="str">
        <f t="shared" si="13"/>
        <v>Railway Bell</v>
      </c>
      <c r="AQ10" s="41"/>
      <c r="AR10" s="41" t="str">
        <f t="shared" si="14"/>
        <v>PBCC</v>
      </c>
      <c r="AS10" s="41"/>
      <c r="AT10" s="41" t="str">
        <f t="shared" si="15"/>
        <v>Plough</v>
      </c>
      <c r="AU10" s="41"/>
      <c r="AV10" s="41" t="str">
        <f t="shared" si="16"/>
        <v>No Game</v>
      </c>
      <c r="AW10" s="9"/>
      <c r="AX10" s="9"/>
      <c r="AY10" s="9"/>
      <c r="AZ10" s="13"/>
      <c r="BA10" s="41">
        <f t="shared" si="40"/>
      </c>
      <c r="BB10" s="41"/>
      <c r="BC10" s="41">
        <f t="shared" si="41"/>
      </c>
      <c r="BD10" s="41"/>
      <c r="BE10" s="41">
        <f t="shared" si="17"/>
      </c>
      <c r="BF10" s="41"/>
      <c r="BG10" s="41">
        <f t="shared" si="18"/>
      </c>
      <c r="BH10" s="41"/>
      <c r="BI10" s="41">
        <f t="shared" si="19"/>
      </c>
      <c r="BJ10" s="41"/>
      <c r="BK10" s="41">
        <f t="shared" si="20"/>
      </c>
      <c r="BL10" s="41"/>
      <c r="BM10" s="50">
        <f t="shared" si="21"/>
      </c>
      <c r="BN10" s="41"/>
      <c r="BO10" s="50">
        <f t="shared" si="22"/>
      </c>
      <c r="BP10" s="9"/>
      <c r="BQ10" s="9"/>
      <c r="BR10" s="13"/>
      <c r="BS10" s="41">
        <f t="shared" si="23"/>
      </c>
      <c r="BT10" s="41">
        <f t="shared" si="24"/>
      </c>
      <c r="BU10" s="41">
        <f t="shared" si="25"/>
      </c>
      <c r="BV10" s="41">
        <f t="shared" si="26"/>
      </c>
      <c r="BW10" s="41">
        <f t="shared" si="27"/>
      </c>
      <c r="BX10" s="41">
        <f t="shared" si="28"/>
      </c>
      <c r="BY10" s="41">
        <f t="shared" si="29"/>
      </c>
      <c r="BZ10" s="41">
        <f t="shared" si="30"/>
      </c>
      <c r="CA10" s="41">
        <f t="shared" si="31"/>
      </c>
      <c r="CB10" s="41">
        <f t="shared" si="32"/>
      </c>
      <c r="CC10" s="41">
        <f t="shared" si="33"/>
      </c>
      <c r="CD10" s="41">
        <f t="shared" si="34"/>
      </c>
      <c r="CE10" s="41">
        <f t="shared" si="35"/>
      </c>
      <c r="CF10" s="41">
        <f t="shared" si="36"/>
      </c>
      <c r="CG10" s="41">
        <f t="shared" si="37"/>
      </c>
      <c r="CH10" s="41">
        <f t="shared" si="38"/>
      </c>
      <c r="CI10" s="13"/>
      <c r="CJ10" s="86"/>
      <c r="CL10"/>
      <c r="CN10" s="87"/>
      <c r="CO10"/>
    </row>
    <row r="11" spans="2:92" s="2" customFormat="1" ht="17.25" thickBot="1">
      <c r="B11" s="1"/>
      <c r="S11" s="47"/>
      <c r="T11" s="47"/>
      <c r="U11" s="47"/>
      <c r="AD11"/>
      <c r="AE11"/>
      <c r="BB11">
        <f>IF(C11="","",AI11)</f>
      </c>
      <c r="BC11"/>
      <c r="BD11">
        <f>IF(E11="","",AK11)</f>
      </c>
      <c r="BE11"/>
      <c r="BF11">
        <f>IF(G11="","",AM11)</f>
      </c>
      <c r="BG11"/>
      <c r="BH11">
        <f>IF(I11="","",AO11)</f>
      </c>
      <c r="BI11"/>
      <c r="BJ11">
        <f>IF(K11="","",AQ11)</f>
      </c>
      <c r="BK11"/>
      <c r="BL11">
        <f>IF(M11="","",AS11)</f>
      </c>
      <c r="BM11"/>
      <c r="BN11"/>
      <c r="BO11" s="9"/>
      <c r="BP11" s="9"/>
      <c r="BQ11"/>
      <c r="BR11"/>
      <c r="CJ11" s="86"/>
      <c r="CL11" s="106"/>
      <c r="CN11"/>
    </row>
    <row r="12" spans="2:92" s="2" customFormat="1" ht="17.25" thickBot="1">
      <c r="B12" s="23" t="s">
        <v>18</v>
      </c>
      <c r="C12" s="22"/>
      <c r="D12" s="22"/>
      <c r="F12" s="54" t="s">
        <v>31</v>
      </c>
      <c r="G12" s="30"/>
      <c r="H12" s="31"/>
      <c r="N12" s="59" t="s">
        <v>24</v>
      </c>
      <c r="O12" s="26"/>
      <c r="P12" s="27"/>
      <c r="Q12" s="47"/>
      <c r="S12" s="47"/>
      <c r="T12" s="47"/>
      <c r="U12" s="47"/>
      <c r="BB12">
        <f>IF(C12="","",AI12)</f>
      </c>
      <c r="BC12">
        <f>IF(D12="","",AJ12)</f>
      </c>
      <c r="BD12">
        <f>IF(E12="","",AK12)</f>
      </c>
      <c r="BE12"/>
      <c r="BF12">
        <f>IF(G12="","",AM12)</f>
      </c>
      <c r="BG12"/>
      <c r="BH12">
        <f>IF(I12="","",AO12)</f>
      </c>
      <c r="BI12"/>
      <c r="BJ12">
        <f>IF(K12="","",AQ12)</f>
      </c>
      <c r="BK12"/>
      <c r="BL12">
        <f>IF(M12="","",AS12)</f>
      </c>
      <c r="BM12"/>
      <c r="BN12"/>
      <c r="BO12" s="9"/>
      <c r="BP12" s="9"/>
      <c r="BQ12"/>
      <c r="BR12"/>
      <c r="CJ12" s="86"/>
      <c r="CL12" s="106"/>
      <c r="CN12" s="88"/>
    </row>
    <row r="13" spans="2:93" s="2" customFormat="1" ht="17.25" thickBot="1">
      <c r="B13" s="29" t="s">
        <v>17</v>
      </c>
      <c r="C13" s="22"/>
      <c r="D13" s="22"/>
      <c r="N13" s="196" t="s">
        <v>75</v>
      </c>
      <c r="O13" s="197"/>
      <c r="P13" s="198"/>
      <c r="Q13" s="47"/>
      <c r="S13" s="47"/>
      <c r="T13" s="47"/>
      <c r="U13" s="47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BB13">
        <f>IF(C13="","",AI13)</f>
      </c>
      <c r="BC13">
        <f>IF(D13="","",AJ13)</f>
      </c>
      <c r="BD13">
        <f>IF(E13="","",AK13)</f>
      </c>
      <c r="BE13"/>
      <c r="BF13">
        <f>IF(G13="","",AM13)</f>
      </c>
      <c r="BG13"/>
      <c r="BH13">
        <f>IF(I13="","",AO13)</f>
      </c>
      <c r="BI13"/>
      <c r="BJ13">
        <f>IF(K13="","",AQ13)</f>
      </c>
      <c r="BK13"/>
      <c r="BL13">
        <f>IF(M13="","",AS13)</f>
      </c>
      <c r="BM13"/>
      <c r="BN13"/>
      <c r="BO13" s="9"/>
      <c r="BP13" s="9"/>
      <c r="BQ13"/>
      <c r="BR13"/>
      <c r="CL13" s="106"/>
      <c r="CN13"/>
      <c r="CO13" s="13"/>
    </row>
    <row r="14" spans="14:93" s="2" customFormat="1" ht="17.25" thickBot="1">
      <c r="N14" s="24"/>
      <c r="O14" s="25"/>
      <c r="P14" s="25"/>
      <c r="Q14" s="25"/>
      <c r="R14" s="25"/>
      <c r="S14" s="25"/>
      <c r="T14" s="25"/>
      <c r="U14" s="47"/>
      <c r="V14" s="5">
        <v>1</v>
      </c>
      <c r="W14" s="5">
        <f>IF($AD$3=$V14,$V3,"")</f>
      </c>
      <c r="X14" s="5">
        <f>IF($AD$4=$V14,$V4,"")</f>
      </c>
      <c r="Y14" s="5">
        <f>IF($AD$5=$V14,$V5,"")</f>
      </c>
      <c r="Z14" s="5" t="str">
        <f>IF($AD$6=$V14,$V6,"")</f>
        <v>EBRBL</v>
      </c>
      <c r="AA14" s="5">
        <f>IF($AD$7=$V14,$V7,"")</f>
      </c>
      <c r="AB14" s="5">
        <f>IF($AD$8=$V14,$V8,"")</f>
      </c>
      <c r="AC14" s="5">
        <f>IF($AD$9=$V14,$V9,"")</f>
      </c>
      <c r="AD14" s="5">
        <f>IF($AD$10=$V14,$V10,"")</f>
      </c>
      <c r="AE14" s="5" t="str">
        <f aca="true" t="shared" si="42" ref="AE14:AE21">+CONCATENATE(W14,X14,Y14,Z14,AA14,AB14,AC14,AD14)</f>
        <v>EBRBL</v>
      </c>
      <c r="AF14" s="5"/>
      <c r="AG14" s="5"/>
      <c r="AH14" s="5"/>
      <c r="AI14" s="5"/>
      <c r="AJ14" s="5"/>
      <c r="BC14">
        <f>IF(D14="","",AJ14)</f>
      </c>
      <c r="BD14">
        <f>IF(E14="","",AK14)</f>
      </c>
      <c r="BE14">
        <f>IF(F14="","",AL14)</f>
      </c>
      <c r="BF14"/>
      <c r="BG14">
        <f>IF(H14="","",AN14)</f>
      </c>
      <c r="BH14"/>
      <c r="BI14">
        <f>IF(J14="","",AP14)</f>
      </c>
      <c r="BJ14"/>
      <c r="BK14">
        <f>IF(L14="","",AR14)</f>
      </c>
      <c r="BL14"/>
      <c r="BM14">
        <f>IF(N14="","",AT14)</f>
      </c>
      <c r="BN14"/>
      <c r="BO14"/>
      <c r="BP14" s="9"/>
      <c r="BQ14" s="9"/>
      <c r="BR14"/>
      <c r="BS14"/>
      <c r="CL14" s="106"/>
      <c r="CM14" s="97"/>
      <c r="CN14" s="87"/>
      <c r="CO14" s="13"/>
    </row>
    <row r="15" spans="1:181" s="2" customFormat="1" ht="17.25" thickBot="1">
      <c r="A15" s="137" t="s">
        <v>49</v>
      </c>
      <c r="B15" s="191"/>
      <c r="C15" s="132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5"/>
      <c r="Q15" s="10"/>
      <c r="R15" s="25"/>
      <c r="S15" s="25"/>
      <c r="T15" s="25"/>
      <c r="U15" s="47"/>
      <c r="V15" s="5">
        <v>2</v>
      </c>
      <c r="W15" s="5">
        <f>IF($AD3=$V15,$V3,"")</f>
      </c>
      <c r="X15" s="5">
        <f>IF($AD4=$V15,$V4,"")</f>
      </c>
      <c r="Y15" s="5">
        <f>IF($AD5=$V15,$V5,"")</f>
      </c>
      <c r="Z15" s="5">
        <f>IF($AD6=$V15,$V6,"")</f>
      </c>
      <c r="AA15" s="5">
        <f>IF($AD7=$V15,$V7,"")</f>
      </c>
      <c r="AB15" s="5">
        <f>IF($AD8=$V15,$V8,"")</f>
      </c>
      <c r="AC15" s="5" t="str">
        <f>IF($AD9=$V15,$V9,"")</f>
        <v>Plough</v>
      </c>
      <c r="AD15" s="5">
        <f>IF($AD10=$V15,$V10,"")</f>
      </c>
      <c r="AE15" s="5" t="str">
        <f t="shared" si="42"/>
        <v>Plough</v>
      </c>
      <c r="AF15" s="5"/>
      <c r="AG15" s="5"/>
      <c r="AH15" s="5"/>
      <c r="AI15" s="5"/>
      <c r="AJ15" s="5"/>
      <c r="BP15" s="13"/>
      <c r="BQ15" s="13"/>
      <c r="CL15"/>
      <c r="CM15" s="97"/>
      <c r="CN15" s="87"/>
      <c r="CO15" s="92"/>
      <c r="FY15" s="62"/>
    </row>
    <row r="16" spans="1:181" s="2" customFormat="1" ht="17.25" thickBot="1">
      <c r="A16" s="192"/>
      <c r="B16" s="193"/>
      <c r="C16" s="183" t="s">
        <v>8</v>
      </c>
      <c r="D16" s="184"/>
      <c r="E16" s="187" t="s">
        <v>15</v>
      </c>
      <c r="F16" s="184"/>
      <c r="G16" s="187" t="s">
        <v>10</v>
      </c>
      <c r="H16" s="184"/>
      <c r="I16" s="187" t="s">
        <v>25</v>
      </c>
      <c r="J16" s="188"/>
      <c r="K16" s="189" t="s">
        <v>26</v>
      </c>
      <c r="L16" s="190"/>
      <c r="M16" s="185" t="s">
        <v>27</v>
      </c>
      <c r="N16" s="186"/>
      <c r="O16" s="195" t="s">
        <v>12</v>
      </c>
      <c r="P16" s="186"/>
      <c r="Q16" s="10"/>
      <c r="R16"/>
      <c r="S16" s="48"/>
      <c r="T16" s="48"/>
      <c r="U16" s="47"/>
      <c r="V16" s="5">
        <v>3</v>
      </c>
      <c r="W16" s="5" t="str">
        <f>IF($AD3=$V16,$V3,"")</f>
        <v>Black Horse</v>
      </c>
      <c r="X16" s="5">
        <f>IF($AD4=$V16,$V4,"")</f>
      </c>
      <c r="Y16" s="5">
        <f>IF($AD5=$V16,$V5,"")</f>
      </c>
      <c r="Z16" s="5">
        <f>IF($AD6=$V16,$V6,"")</f>
      </c>
      <c r="AA16" s="5">
        <f>IF($AD7=$V16,$V7,"")</f>
      </c>
      <c r="AB16" s="5">
        <f>IF($AD8=$V16,$V8,"")</f>
      </c>
      <c r="AC16" s="5">
        <f>IF($AD9=$V16,$V9,"")</f>
      </c>
      <c r="AD16" s="5">
        <f>IF($AD10=$V16,$V10,"")</f>
      </c>
      <c r="AE16" s="5" t="str">
        <f t="shared" si="42"/>
        <v>Black Horse</v>
      </c>
      <c r="AF16" s="5"/>
      <c r="AG16" s="5"/>
      <c r="AH16" s="5"/>
      <c r="AI16" s="5"/>
      <c r="AJ16" s="5"/>
      <c r="BP16" s="13"/>
      <c r="BQ16" s="13"/>
      <c r="CL16" s="106"/>
      <c r="CM16" s="97"/>
      <c r="CN16" s="87"/>
      <c r="CO16" s="13"/>
      <c r="FY16" s="62"/>
    </row>
    <row r="17" spans="1:181" s="2" customFormat="1" ht="17.25" thickBot="1">
      <c r="A17" s="56">
        <v>1</v>
      </c>
      <c r="B17" s="83" t="str">
        <f aca="true" t="shared" si="43" ref="B17:B24">+AE14</f>
        <v>EBRBL</v>
      </c>
      <c r="C17" s="151">
        <f aca="true" t="shared" si="44" ref="C17:C24">+AE23</f>
        <v>6</v>
      </c>
      <c r="D17" s="151"/>
      <c r="E17" s="151">
        <f aca="true" t="shared" si="45" ref="E17:E24">+AE33</f>
        <v>4</v>
      </c>
      <c r="F17" s="151"/>
      <c r="G17" s="151">
        <f aca="true" t="shared" si="46" ref="G17:G24">+C17-E17</f>
        <v>2</v>
      </c>
      <c r="H17" s="151"/>
      <c r="I17" s="151">
        <f aca="true" t="shared" si="47" ref="I17:I24">+AE43</f>
        <v>32</v>
      </c>
      <c r="J17" s="151"/>
      <c r="K17" s="151">
        <f aca="true" t="shared" si="48" ref="K17:K24">+C17*9-I17</f>
        <v>22</v>
      </c>
      <c r="L17" s="181"/>
      <c r="M17" s="151">
        <f aca="true" t="shared" si="49" ref="M17:M24">+I17-K17</f>
        <v>10</v>
      </c>
      <c r="N17" s="151"/>
      <c r="O17" s="151">
        <f aca="true" t="shared" si="50" ref="O17:O24">+E17*2+I17</f>
        <v>40</v>
      </c>
      <c r="P17" s="181"/>
      <c r="Q17" s="43"/>
      <c r="R17"/>
      <c r="S17" s="48"/>
      <c r="T17" s="48"/>
      <c r="U17" s="47"/>
      <c r="V17" s="5">
        <v>4</v>
      </c>
      <c r="W17" s="5">
        <f>IF($AD3=$V17,$V3,"")</f>
      </c>
      <c r="X17" s="5" t="str">
        <f>IF($AD4=$V17,$V4,"")</f>
        <v>SCCC</v>
      </c>
      <c r="Y17" s="5">
        <f>IF($AD5=$V17,$V5,"")</f>
      </c>
      <c r="Z17" s="5">
        <f>IF($AD6=$V17,$V6,"")</f>
      </c>
      <c r="AA17" s="5">
        <f>IF($AD7=$V17,$V7,"")</f>
      </c>
      <c r="AB17" s="5">
        <f>IF($AD8=$V17,$V8,"")</f>
      </c>
      <c r="AC17" s="5">
        <f>IF($AD9=$V17,$V9,"")</f>
      </c>
      <c r="AD17" s="5">
        <f>IF($AD10=$V17,$V10,"")</f>
      </c>
      <c r="AE17" s="5" t="str">
        <f t="shared" si="42"/>
        <v>SCCC</v>
      </c>
      <c r="AF17" s="5"/>
      <c r="AG17" s="5"/>
      <c r="AH17" s="5"/>
      <c r="AI17" s="5"/>
      <c r="AJ17" s="5"/>
      <c r="BP17" s="13"/>
      <c r="BQ17" s="13"/>
      <c r="CL17" s="105"/>
      <c r="CM17" s="97"/>
      <c r="CN17" s="87"/>
      <c r="FY17" s="62"/>
    </row>
    <row r="18" spans="1:181" s="2" customFormat="1" ht="17.25" thickBot="1">
      <c r="A18" s="56">
        <v>2</v>
      </c>
      <c r="B18" s="83" t="str">
        <f t="shared" si="43"/>
        <v>Plough</v>
      </c>
      <c r="C18" s="151">
        <f t="shared" si="44"/>
        <v>6</v>
      </c>
      <c r="D18" s="151"/>
      <c r="E18" s="151">
        <f t="shared" si="45"/>
        <v>4</v>
      </c>
      <c r="F18" s="151"/>
      <c r="G18" s="151">
        <f t="shared" si="46"/>
        <v>2</v>
      </c>
      <c r="H18" s="151"/>
      <c r="I18" s="151">
        <f t="shared" si="47"/>
        <v>30</v>
      </c>
      <c r="J18" s="151"/>
      <c r="K18" s="151">
        <f t="shared" si="48"/>
        <v>24</v>
      </c>
      <c r="L18" s="181"/>
      <c r="M18" s="151">
        <f t="shared" si="49"/>
        <v>6</v>
      </c>
      <c r="N18" s="151"/>
      <c r="O18" s="151">
        <f t="shared" si="50"/>
        <v>38</v>
      </c>
      <c r="P18" s="181"/>
      <c r="Q18" s="43"/>
      <c r="R18"/>
      <c r="S18" s="48"/>
      <c r="T18" s="48"/>
      <c r="U18" s="47"/>
      <c r="V18" s="5">
        <v>5</v>
      </c>
      <c r="W18" s="5">
        <f>IF($AD3=$V18,$V3,"")</f>
      </c>
      <c r="X18" s="5">
        <f>IF($AD4=$V18,$V4,"")</f>
      </c>
      <c r="Y18" s="5" t="str">
        <f>IF($AD5=$V18,$V5,"")</f>
        <v>BSCA</v>
      </c>
      <c r="Z18" s="5">
        <f>IF($AD6=$V18,$V6,"")</f>
      </c>
      <c r="AA18" s="5">
        <f>IF($AD7=$V18,$V7,"")</f>
      </c>
      <c r="AB18" s="5">
        <f>IF($AD8=$V18,$V8,"")</f>
      </c>
      <c r="AC18" s="5">
        <f>IF($AD9=$V18,$V9,"")</f>
      </c>
      <c r="AD18" s="5">
        <f>IF($AD10=$V18,$V10,"")</f>
      </c>
      <c r="AE18" s="5" t="str">
        <f t="shared" si="42"/>
        <v>BSCA</v>
      </c>
      <c r="AF18" s="5"/>
      <c r="AG18" s="5"/>
      <c r="AH18" s="5"/>
      <c r="AI18" s="5"/>
      <c r="AJ18" s="5"/>
      <c r="BP18" s="13"/>
      <c r="BQ18" s="13"/>
      <c r="CL18"/>
      <c r="CM18"/>
      <c r="FY18"/>
    </row>
    <row r="19" spans="1:91" ht="17.25" thickBot="1">
      <c r="A19" s="58">
        <v>3</v>
      </c>
      <c r="B19" s="83" t="str">
        <f t="shared" si="43"/>
        <v>Black Horse</v>
      </c>
      <c r="C19" s="153">
        <f t="shared" si="44"/>
        <v>6</v>
      </c>
      <c r="D19" s="153"/>
      <c r="E19" s="153">
        <f t="shared" si="45"/>
        <v>4</v>
      </c>
      <c r="F19" s="153"/>
      <c r="G19" s="153">
        <f t="shared" si="46"/>
        <v>2</v>
      </c>
      <c r="H19" s="153"/>
      <c r="I19" s="153">
        <f t="shared" si="47"/>
        <v>30</v>
      </c>
      <c r="J19" s="153"/>
      <c r="K19" s="153">
        <f t="shared" si="48"/>
        <v>24</v>
      </c>
      <c r="L19" s="156"/>
      <c r="M19" s="153">
        <f t="shared" si="49"/>
        <v>6</v>
      </c>
      <c r="N19" s="153"/>
      <c r="O19" s="153">
        <f t="shared" si="50"/>
        <v>38</v>
      </c>
      <c r="P19" s="156"/>
      <c r="Q19" s="43"/>
      <c r="V19" s="5">
        <v>6</v>
      </c>
      <c r="W19" s="5">
        <f>IF($AD3=$V19,$V3,"")</f>
      </c>
      <c r="X19" s="5">
        <f>IF($AD4=$V19,$V4,"")</f>
      </c>
      <c r="Y19" s="5">
        <f>IF($AD5=$V19,$V5,"")</f>
      </c>
      <c r="Z19" s="5">
        <f>IF($AD6=$V19,$V6,"")</f>
      </c>
      <c r="AA19" s="5" t="str">
        <f>IF($AD7=$V19,$V7,"")</f>
        <v>Railway Bell</v>
      </c>
      <c r="AB19" s="5">
        <f>IF($AD8=$V19,$V8,"")</f>
      </c>
      <c r="AC19" s="5">
        <f>IF($AD9=$V19,$V9,"")</f>
      </c>
      <c r="AD19" s="5">
        <f>IF($AD10=$V19,$V10,"")</f>
      </c>
      <c r="AE19" s="5" t="str">
        <f t="shared" si="42"/>
        <v>Railway Bell</v>
      </c>
      <c r="AF19" s="5"/>
      <c r="AG19" s="5"/>
      <c r="AH19" s="5"/>
      <c r="AI19" s="5"/>
      <c r="AJ19" s="5"/>
      <c r="BO19"/>
      <c r="BQ19" s="9"/>
      <c r="CK19" s="85"/>
      <c r="CL19" s="106"/>
      <c r="CM19" s="87"/>
    </row>
    <row r="20" spans="1:90" ht="17.25" thickBot="1">
      <c r="A20" s="58">
        <v>4</v>
      </c>
      <c r="B20" s="83" t="str">
        <f t="shared" si="43"/>
        <v>SCCC</v>
      </c>
      <c r="C20" s="153">
        <f t="shared" si="44"/>
        <v>6</v>
      </c>
      <c r="D20" s="153"/>
      <c r="E20" s="153">
        <f t="shared" si="45"/>
        <v>4</v>
      </c>
      <c r="F20" s="153"/>
      <c r="G20" s="153">
        <f t="shared" si="46"/>
        <v>2</v>
      </c>
      <c r="H20" s="153"/>
      <c r="I20" s="153">
        <f t="shared" si="47"/>
        <v>29</v>
      </c>
      <c r="J20" s="153"/>
      <c r="K20" s="153">
        <f t="shared" si="48"/>
        <v>25</v>
      </c>
      <c r="L20" s="156"/>
      <c r="M20" s="153">
        <f t="shared" si="49"/>
        <v>4</v>
      </c>
      <c r="N20" s="153"/>
      <c r="O20" s="153">
        <f t="shared" si="50"/>
        <v>37</v>
      </c>
      <c r="P20" s="156"/>
      <c r="Q20" s="43"/>
      <c r="V20" s="5">
        <v>7</v>
      </c>
      <c r="W20" s="5">
        <f>IF($AD3=$V20,$V3,"")</f>
      </c>
      <c r="X20" s="5">
        <f>IF($AD4=$V20,$V4,"")</f>
      </c>
      <c r="Y20" s="5">
        <f>IF($AD5=$V20,$V5,"")</f>
      </c>
      <c r="Z20" s="5">
        <f>IF($AD6=$V20,$V6,"")</f>
      </c>
      <c r="AA20" s="5">
        <f>IF($AD7=$V20,$V7,"")</f>
      </c>
      <c r="AB20" s="5" t="str">
        <f>IF($AD8=$V20,$V8,"")</f>
        <v>PBCC</v>
      </c>
      <c r="AC20" s="5">
        <f>IF($AD9=$V20,$V9,"")</f>
      </c>
      <c r="AD20" s="5">
        <f>IF($AD10=$V20,$V10,"")</f>
      </c>
      <c r="AE20" s="5" t="str">
        <f t="shared" si="42"/>
        <v>PBCC</v>
      </c>
      <c r="AF20" s="5"/>
      <c r="AG20" s="5"/>
      <c r="AH20" s="5"/>
      <c r="AI20" s="5"/>
      <c r="AJ20" s="5"/>
      <c r="BO20"/>
      <c r="BQ20" s="9"/>
      <c r="CK20" s="85"/>
      <c r="CL20" s="106"/>
    </row>
    <row r="21" spans="1:91" ht="17.25" thickBot="1">
      <c r="A21" s="58">
        <v>5</v>
      </c>
      <c r="B21" s="83" t="str">
        <f t="shared" si="43"/>
        <v>BSCA</v>
      </c>
      <c r="C21" s="153">
        <f t="shared" si="44"/>
        <v>6</v>
      </c>
      <c r="D21" s="153"/>
      <c r="E21" s="153">
        <f t="shared" si="45"/>
        <v>2</v>
      </c>
      <c r="F21" s="153"/>
      <c r="G21" s="153">
        <f t="shared" si="46"/>
        <v>4</v>
      </c>
      <c r="H21" s="153"/>
      <c r="I21" s="153">
        <f t="shared" si="47"/>
        <v>24</v>
      </c>
      <c r="J21" s="153"/>
      <c r="K21" s="153">
        <f t="shared" si="48"/>
        <v>30</v>
      </c>
      <c r="L21" s="153"/>
      <c r="M21" s="153">
        <f t="shared" si="49"/>
        <v>-6</v>
      </c>
      <c r="N21" s="153"/>
      <c r="O21" s="153">
        <f t="shared" si="50"/>
        <v>28</v>
      </c>
      <c r="P21" s="153"/>
      <c r="Q21" s="43"/>
      <c r="V21" s="5">
        <v>8</v>
      </c>
      <c r="W21" s="5">
        <f>IF($AD3=$V21,$V3,"")</f>
      </c>
      <c r="X21" s="5">
        <f>IF($AD4=$V21,$V4,"")</f>
      </c>
      <c r="Y21" s="5">
        <f>IF($AD5=$V21,$V5,"")</f>
      </c>
      <c r="Z21" s="5">
        <f>IF($AD6=$V21,$V6,"")</f>
      </c>
      <c r="AA21" s="5">
        <f>IF($AD7=$V21,$V7,"")</f>
      </c>
      <c r="AB21" s="5">
        <f>IF($AD8=$V21,$V8,"")</f>
      </c>
      <c r="AC21" s="5">
        <f>IF($AD9=$V21,$V9,"")</f>
      </c>
      <c r="AD21" s="5" t="str">
        <f>IF($AD10=$V21,$V10,"")</f>
        <v>No Game</v>
      </c>
      <c r="AE21" s="5" t="str">
        <f t="shared" si="42"/>
        <v>No Game</v>
      </c>
      <c r="AF21" s="5"/>
      <c r="AG21" s="5"/>
      <c r="AH21" s="5"/>
      <c r="AI21" s="5"/>
      <c r="AJ21" s="5"/>
      <c r="BO21"/>
      <c r="BQ21" s="9"/>
      <c r="CK21" s="85"/>
      <c r="CL21" s="106"/>
      <c r="CM21" s="97"/>
    </row>
    <row r="22" spans="1:91" ht="17.25" thickBot="1">
      <c r="A22" s="58">
        <v>6</v>
      </c>
      <c r="B22" s="83" t="str">
        <f t="shared" si="43"/>
        <v>Railway Bell</v>
      </c>
      <c r="C22" s="151">
        <f t="shared" si="44"/>
        <v>6</v>
      </c>
      <c r="D22" s="151"/>
      <c r="E22" s="151">
        <f t="shared" si="45"/>
        <v>2</v>
      </c>
      <c r="F22" s="151"/>
      <c r="G22" s="151">
        <f t="shared" si="46"/>
        <v>4</v>
      </c>
      <c r="H22" s="151"/>
      <c r="I22" s="151">
        <f t="shared" si="47"/>
        <v>23</v>
      </c>
      <c r="J22" s="151"/>
      <c r="K22" s="151">
        <f t="shared" si="48"/>
        <v>31</v>
      </c>
      <c r="L22" s="151"/>
      <c r="M22" s="151">
        <f t="shared" si="49"/>
        <v>-8</v>
      </c>
      <c r="N22" s="151"/>
      <c r="O22" s="151">
        <f t="shared" si="50"/>
        <v>27</v>
      </c>
      <c r="P22" s="151"/>
      <c r="Q22" s="55"/>
      <c r="W22" t="s">
        <v>8</v>
      </c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BO22"/>
      <c r="BQ22" s="9"/>
      <c r="CL22" s="106"/>
      <c r="CM22" s="97"/>
    </row>
    <row r="23" spans="1:91" ht="17.25" thickBot="1">
      <c r="A23" s="58">
        <v>7</v>
      </c>
      <c r="B23" s="83" t="str">
        <f t="shared" si="43"/>
        <v>PBCC</v>
      </c>
      <c r="C23" s="182">
        <f t="shared" si="44"/>
        <v>6</v>
      </c>
      <c r="D23" s="182"/>
      <c r="E23" s="182">
        <f t="shared" si="45"/>
        <v>1</v>
      </c>
      <c r="F23" s="182"/>
      <c r="G23" s="182">
        <f t="shared" si="46"/>
        <v>5</v>
      </c>
      <c r="H23" s="182"/>
      <c r="I23" s="182">
        <f t="shared" si="47"/>
        <v>21</v>
      </c>
      <c r="J23" s="182"/>
      <c r="K23" s="182">
        <f t="shared" si="48"/>
        <v>33</v>
      </c>
      <c r="L23" s="182"/>
      <c r="M23" s="182">
        <f t="shared" si="49"/>
        <v>-12</v>
      </c>
      <c r="N23" s="182"/>
      <c r="O23" s="182">
        <f t="shared" si="50"/>
        <v>23</v>
      </c>
      <c r="P23" s="182"/>
      <c r="Q23" s="55"/>
      <c r="V23" s="5">
        <v>1</v>
      </c>
      <c r="W23" s="5">
        <f aca="true" t="shared" si="51" ref="W23:W30">IF($AD$3=$V23,$W$3,"")</f>
      </c>
      <c r="X23" s="5">
        <f aca="true" t="shared" si="52" ref="X23:X30">IF($AD$4=$V23,$W$4,"")</f>
      </c>
      <c r="Y23" s="5">
        <f aca="true" t="shared" si="53" ref="Y23:Y30">IF($AD$5=$V23,$W$5,"")</f>
      </c>
      <c r="Z23" s="5">
        <f aca="true" t="shared" si="54" ref="Z23:Z30">IF($AD$6=$V23,$W$6,"")</f>
        <v>6</v>
      </c>
      <c r="AA23" s="5">
        <f aca="true" t="shared" si="55" ref="AA23:AA30">IF($AD$7=$V23,$W$7,"")</f>
      </c>
      <c r="AB23" s="5">
        <f aca="true" t="shared" si="56" ref="AB23:AB30">IF($AD$8=$V23,$W$8,"")</f>
      </c>
      <c r="AC23" s="5">
        <f aca="true" t="shared" si="57" ref="AC23:AC30">IF($AD$9=$V23,$W$9,"")</f>
      </c>
      <c r="AD23" s="5">
        <f aca="true" t="shared" si="58" ref="AD23:AD30">IF($AD$10=$V23,$W$10,"")</f>
      </c>
      <c r="AE23" s="5">
        <f aca="true" t="shared" si="59" ref="AE23:AE30">+SUM(W23:AD23)</f>
        <v>6</v>
      </c>
      <c r="AF23" s="5"/>
      <c r="AG23" s="5"/>
      <c r="AH23" s="5"/>
      <c r="AI23" s="5"/>
      <c r="AJ23" s="5"/>
      <c r="AK23" s="5"/>
      <c r="BO23"/>
      <c r="BQ23" s="9"/>
      <c r="CM23" s="97"/>
    </row>
    <row r="24" spans="1:91" ht="17.25" thickBot="1">
      <c r="A24" s="58">
        <v>8</v>
      </c>
      <c r="B24" s="83" t="str">
        <f t="shared" si="43"/>
        <v>No Game</v>
      </c>
      <c r="C24" s="182">
        <f t="shared" si="44"/>
        <v>0</v>
      </c>
      <c r="D24" s="182"/>
      <c r="E24" s="182">
        <f t="shared" si="45"/>
        <v>0</v>
      </c>
      <c r="F24" s="182"/>
      <c r="G24" s="182">
        <f t="shared" si="46"/>
        <v>0</v>
      </c>
      <c r="H24" s="182"/>
      <c r="I24" s="182">
        <f t="shared" si="47"/>
        <v>0</v>
      </c>
      <c r="J24" s="182"/>
      <c r="K24" s="182">
        <f t="shared" si="48"/>
        <v>0</v>
      </c>
      <c r="L24" s="182"/>
      <c r="M24" s="182">
        <f t="shared" si="49"/>
        <v>0</v>
      </c>
      <c r="N24" s="182"/>
      <c r="O24" s="182">
        <f t="shared" si="50"/>
        <v>0</v>
      </c>
      <c r="P24" s="182"/>
      <c r="Q24" s="55"/>
      <c r="V24" s="5">
        <v>2</v>
      </c>
      <c r="W24" s="5">
        <f t="shared" si="51"/>
      </c>
      <c r="X24" s="5">
        <f t="shared" si="52"/>
      </c>
      <c r="Y24" s="5">
        <f t="shared" si="53"/>
      </c>
      <c r="Z24" s="5">
        <f t="shared" si="54"/>
      </c>
      <c r="AA24" s="5">
        <f t="shared" si="55"/>
      </c>
      <c r="AB24" s="5">
        <f t="shared" si="56"/>
      </c>
      <c r="AC24" s="5">
        <f t="shared" si="57"/>
        <v>6</v>
      </c>
      <c r="AD24" s="5">
        <f t="shared" si="58"/>
      </c>
      <c r="AE24" s="5">
        <f t="shared" si="59"/>
        <v>6</v>
      </c>
      <c r="AF24" s="5"/>
      <c r="AG24" s="5"/>
      <c r="AH24" s="5"/>
      <c r="AI24" s="5"/>
      <c r="AJ24" s="5"/>
      <c r="AK24" s="5"/>
      <c r="BO24"/>
      <c r="BQ24" s="9"/>
      <c r="CL24" s="108"/>
      <c r="CM24" s="97"/>
    </row>
    <row r="25" spans="22:90" ht="15.75">
      <c r="V25" s="5">
        <v>3</v>
      </c>
      <c r="W25" s="5">
        <f t="shared" si="51"/>
        <v>6</v>
      </c>
      <c r="X25" s="5">
        <f t="shared" si="52"/>
      </c>
      <c r="Y25" s="5">
        <f t="shared" si="53"/>
      </c>
      <c r="Z25" s="5">
        <f t="shared" si="54"/>
      </c>
      <c r="AA25" s="5">
        <f t="shared" si="55"/>
      </c>
      <c r="AB25" s="5">
        <f t="shared" si="56"/>
      </c>
      <c r="AC25" s="5">
        <f t="shared" si="57"/>
      </c>
      <c r="AD25" s="5">
        <f t="shared" si="58"/>
      </c>
      <c r="AE25" s="5">
        <f t="shared" si="59"/>
        <v>6</v>
      </c>
      <c r="AF25" s="5"/>
      <c r="AG25" s="5"/>
      <c r="AH25" s="5"/>
      <c r="AI25" s="5"/>
      <c r="AJ25" s="5"/>
      <c r="BO25"/>
      <c r="BQ25" s="9"/>
      <c r="CK25" s="106"/>
      <c r="CL25" s="108"/>
    </row>
    <row r="26" spans="22:90" ht="15.75">
      <c r="V26" s="5">
        <v>4</v>
      </c>
      <c r="W26" s="5">
        <f t="shared" si="51"/>
      </c>
      <c r="X26" s="5">
        <f t="shared" si="52"/>
        <v>6</v>
      </c>
      <c r="Y26" s="5">
        <f t="shared" si="53"/>
      </c>
      <c r="Z26" s="5">
        <f t="shared" si="54"/>
      </c>
      <c r="AA26" s="5">
        <f t="shared" si="55"/>
      </c>
      <c r="AB26" s="5">
        <f t="shared" si="56"/>
      </c>
      <c r="AC26" s="5">
        <f t="shared" si="57"/>
      </c>
      <c r="AD26" s="5">
        <f t="shared" si="58"/>
      </c>
      <c r="AE26" s="5">
        <f t="shared" si="59"/>
        <v>6</v>
      </c>
      <c r="AF26" s="5"/>
      <c r="AG26" s="5"/>
      <c r="AH26" s="5"/>
      <c r="AI26" s="5"/>
      <c r="AJ26" s="5"/>
      <c r="BO26"/>
      <c r="BQ26" s="9"/>
      <c r="CK26" s="106"/>
      <c r="CL26" s="108"/>
    </row>
    <row r="27" spans="22:90" ht="15.75">
      <c r="V27" s="5">
        <v>5</v>
      </c>
      <c r="W27" s="5">
        <f t="shared" si="51"/>
      </c>
      <c r="X27" s="5">
        <f t="shared" si="52"/>
      </c>
      <c r="Y27" s="5">
        <f t="shared" si="53"/>
        <v>6</v>
      </c>
      <c r="Z27" s="5">
        <f t="shared" si="54"/>
      </c>
      <c r="AA27" s="5">
        <f t="shared" si="55"/>
      </c>
      <c r="AB27" s="5">
        <f t="shared" si="56"/>
      </c>
      <c r="AC27" s="5">
        <f t="shared" si="57"/>
      </c>
      <c r="AD27" s="5">
        <f t="shared" si="58"/>
      </c>
      <c r="AE27" s="5">
        <f t="shared" si="59"/>
        <v>6</v>
      </c>
      <c r="AF27" s="5"/>
      <c r="AG27" s="5"/>
      <c r="AH27" s="5"/>
      <c r="AI27" s="5"/>
      <c r="AJ27" s="5"/>
      <c r="BO27"/>
      <c r="BQ27" s="9"/>
      <c r="CK27" s="106"/>
      <c r="CL27" s="108"/>
    </row>
    <row r="28" spans="22:89" ht="12.75">
      <c r="V28" s="5">
        <v>6</v>
      </c>
      <c r="W28" s="5">
        <f t="shared" si="51"/>
      </c>
      <c r="X28" s="5">
        <f t="shared" si="52"/>
      </c>
      <c r="Y28" s="5">
        <f t="shared" si="53"/>
      </c>
      <c r="Z28" s="5">
        <f t="shared" si="54"/>
      </c>
      <c r="AA28" s="5">
        <f t="shared" si="55"/>
        <v>6</v>
      </c>
      <c r="AB28" s="5">
        <f t="shared" si="56"/>
      </c>
      <c r="AC28" s="5">
        <f t="shared" si="57"/>
      </c>
      <c r="AD28" s="5">
        <f t="shared" si="58"/>
      </c>
      <c r="AE28" s="5">
        <f t="shared" si="59"/>
        <v>6</v>
      </c>
      <c r="BO28"/>
      <c r="BQ28" s="9"/>
      <c r="CK28" s="106"/>
    </row>
    <row r="29" spans="22:69" ht="12.75">
      <c r="V29" s="5">
        <v>7</v>
      </c>
      <c r="W29" s="5">
        <f t="shared" si="51"/>
      </c>
      <c r="X29" s="5">
        <f t="shared" si="52"/>
      </c>
      <c r="Y29" s="5">
        <f t="shared" si="53"/>
      </c>
      <c r="Z29" s="5">
        <f t="shared" si="54"/>
      </c>
      <c r="AA29" s="5">
        <f t="shared" si="55"/>
      </c>
      <c r="AB29" s="5">
        <f t="shared" si="56"/>
        <v>6</v>
      </c>
      <c r="AC29" s="5">
        <f t="shared" si="57"/>
      </c>
      <c r="AD29" s="5">
        <f t="shared" si="58"/>
      </c>
      <c r="AE29" s="5">
        <f t="shared" si="59"/>
        <v>6</v>
      </c>
      <c r="BO29"/>
      <c r="BQ29" s="9"/>
    </row>
    <row r="30" spans="22:69" ht="12.75">
      <c r="V30" s="5">
        <v>8</v>
      </c>
      <c r="W30" s="5">
        <f t="shared" si="51"/>
      </c>
      <c r="X30" s="5">
        <f t="shared" si="52"/>
      </c>
      <c r="Y30" s="5">
        <f t="shared" si="53"/>
      </c>
      <c r="Z30" s="5">
        <f t="shared" si="54"/>
      </c>
      <c r="AA30" s="5">
        <f t="shared" si="55"/>
      </c>
      <c r="AB30" s="5">
        <f t="shared" si="56"/>
      </c>
      <c r="AC30" s="5">
        <f t="shared" si="57"/>
      </c>
      <c r="AD30" s="5">
        <f t="shared" si="58"/>
        <v>0</v>
      </c>
      <c r="AE30" s="5">
        <f t="shared" si="59"/>
        <v>0</v>
      </c>
      <c r="BO30"/>
      <c r="BQ30" s="9"/>
    </row>
    <row r="31" spans="67:69" ht="12.75">
      <c r="BO31"/>
      <c r="BQ31" s="9"/>
    </row>
    <row r="32" spans="23:69" ht="12.75">
      <c r="W32" t="s">
        <v>9</v>
      </c>
      <c r="BO32"/>
      <c r="BQ32" s="9"/>
    </row>
    <row r="33" spans="22:69" ht="15" customHeight="1">
      <c r="V33" s="5">
        <v>1</v>
      </c>
      <c r="W33" s="5">
        <f aca="true" t="shared" si="60" ref="W33:W40">IF($AD$3=$V33,$X$3,"")</f>
      </c>
      <c r="X33" s="5">
        <f aca="true" t="shared" si="61" ref="X33:X40">IF($AD$4=$V33,$X$4,"")</f>
      </c>
      <c r="Y33" s="5">
        <f aca="true" t="shared" si="62" ref="Y33:Y40">IF($AD$5=$V33,$X$5,"")</f>
      </c>
      <c r="Z33" s="5">
        <f aca="true" t="shared" si="63" ref="Z33:Z40">IF($AD$6=$V33,$X$6,"")</f>
        <v>4</v>
      </c>
      <c r="AA33" s="5">
        <f aca="true" t="shared" si="64" ref="AA33:AA40">IF($AD$7=$V33,$X$7,"")</f>
      </c>
      <c r="AB33" s="5">
        <f aca="true" t="shared" si="65" ref="AB33:AB40">IF($AD$8=$V33,$X$8,"")</f>
      </c>
      <c r="AC33" s="5">
        <f aca="true" t="shared" si="66" ref="AC33:AC40">IF($AD$9=$V33,$X$9,"")</f>
      </c>
      <c r="AD33" s="5">
        <f aca="true" t="shared" si="67" ref="AD33:AD40">IF($AD$10=$V33,$X$10,"")</f>
      </c>
      <c r="AE33" s="5">
        <f aca="true" t="shared" si="68" ref="AE33:AE40">+SUM(W33:AD33)</f>
        <v>4</v>
      </c>
      <c r="BO33"/>
      <c r="BQ33" s="9"/>
    </row>
    <row r="34" spans="22:69" ht="12.75">
      <c r="V34" s="5">
        <v>2</v>
      </c>
      <c r="W34" s="5">
        <f t="shared" si="60"/>
      </c>
      <c r="X34" s="5">
        <f t="shared" si="61"/>
      </c>
      <c r="Y34" s="5">
        <f t="shared" si="62"/>
      </c>
      <c r="Z34" s="5">
        <f t="shared" si="63"/>
      </c>
      <c r="AA34" s="5">
        <f t="shared" si="64"/>
      </c>
      <c r="AB34" s="5">
        <f t="shared" si="65"/>
      </c>
      <c r="AC34" s="5">
        <f t="shared" si="66"/>
        <v>4</v>
      </c>
      <c r="AD34" s="5">
        <f t="shared" si="67"/>
      </c>
      <c r="AE34" s="5">
        <f t="shared" si="68"/>
        <v>4</v>
      </c>
      <c r="BO34"/>
      <c r="BQ34" s="9"/>
    </row>
    <row r="35" spans="8:69" ht="12.75" customHeight="1">
      <c r="H35" s="28"/>
      <c r="V35" s="5">
        <v>3</v>
      </c>
      <c r="W35" s="5">
        <f t="shared" si="60"/>
        <v>4</v>
      </c>
      <c r="X35" s="5">
        <f t="shared" si="61"/>
      </c>
      <c r="Y35" s="5">
        <f t="shared" si="62"/>
      </c>
      <c r="Z35" s="5">
        <f t="shared" si="63"/>
      </c>
      <c r="AA35" s="5">
        <f t="shared" si="64"/>
      </c>
      <c r="AB35" s="5">
        <f t="shared" si="65"/>
      </c>
      <c r="AC35" s="5">
        <f t="shared" si="66"/>
      </c>
      <c r="AD35" s="5">
        <f t="shared" si="67"/>
      </c>
      <c r="AE35" s="5">
        <f t="shared" si="68"/>
        <v>4</v>
      </c>
      <c r="BO35"/>
      <c r="BQ35" s="9"/>
    </row>
    <row r="36" spans="22:69" ht="12.75">
      <c r="V36" s="5">
        <v>4</v>
      </c>
      <c r="W36" s="5">
        <f t="shared" si="60"/>
      </c>
      <c r="X36" s="5">
        <f t="shared" si="61"/>
        <v>4</v>
      </c>
      <c r="Y36" s="5">
        <f t="shared" si="62"/>
      </c>
      <c r="Z36" s="5">
        <f t="shared" si="63"/>
      </c>
      <c r="AA36" s="5">
        <f t="shared" si="64"/>
      </c>
      <c r="AB36" s="5">
        <f t="shared" si="65"/>
      </c>
      <c r="AC36" s="5">
        <f t="shared" si="66"/>
      </c>
      <c r="AD36" s="5">
        <f t="shared" si="67"/>
      </c>
      <c r="AE36" s="5">
        <f t="shared" si="68"/>
        <v>4</v>
      </c>
      <c r="BO36"/>
      <c r="BQ36" s="9"/>
    </row>
    <row r="37" spans="22:69" ht="12.75">
      <c r="V37">
        <v>5</v>
      </c>
      <c r="W37" s="5">
        <f t="shared" si="60"/>
      </c>
      <c r="X37" s="5">
        <f t="shared" si="61"/>
      </c>
      <c r="Y37" s="5">
        <f t="shared" si="62"/>
        <v>2</v>
      </c>
      <c r="Z37" s="5">
        <f t="shared" si="63"/>
      </c>
      <c r="AA37" s="5">
        <f t="shared" si="64"/>
      </c>
      <c r="AB37" s="5">
        <f t="shared" si="65"/>
      </c>
      <c r="AC37" s="5">
        <f t="shared" si="66"/>
      </c>
      <c r="AD37" s="5">
        <f t="shared" si="67"/>
      </c>
      <c r="AE37" s="5">
        <f t="shared" si="68"/>
        <v>2</v>
      </c>
      <c r="BO37"/>
      <c r="BQ37" s="9"/>
    </row>
    <row r="38" spans="22:69" ht="12.75">
      <c r="V38" s="5">
        <v>6</v>
      </c>
      <c r="W38" s="5">
        <f t="shared" si="60"/>
      </c>
      <c r="X38" s="5">
        <f t="shared" si="61"/>
      </c>
      <c r="Y38" s="5">
        <f t="shared" si="62"/>
      </c>
      <c r="Z38" s="5">
        <f t="shared" si="63"/>
      </c>
      <c r="AA38" s="5">
        <f t="shared" si="64"/>
        <v>2</v>
      </c>
      <c r="AB38" s="5">
        <f t="shared" si="65"/>
      </c>
      <c r="AC38" s="5">
        <f t="shared" si="66"/>
      </c>
      <c r="AD38" s="5">
        <f t="shared" si="67"/>
      </c>
      <c r="AE38" s="5">
        <f t="shared" si="68"/>
        <v>2</v>
      </c>
      <c r="BO38"/>
      <c r="BQ38" s="9"/>
    </row>
    <row r="39" spans="22:69" ht="12.75">
      <c r="V39" s="5">
        <v>7</v>
      </c>
      <c r="W39" s="5">
        <f t="shared" si="60"/>
      </c>
      <c r="X39" s="5">
        <f t="shared" si="61"/>
      </c>
      <c r="Y39" s="5">
        <f t="shared" si="62"/>
      </c>
      <c r="Z39" s="5">
        <f t="shared" si="63"/>
      </c>
      <c r="AA39" s="5">
        <f t="shared" si="64"/>
      </c>
      <c r="AB39" s="5">
        <f t="shared" si="65"/>
        <v>1</v>
      </c>
      <c r="AC39" s="5">
        <f t="shared" si="66"/>
      </c>
      <c r="AD39" s="5">
        <f t="shared" si="67"/>
      </c>
      <c r="AE39" s="5">
        <f t="shared" si="68"/>
        <v>1</v>
      </c>
      <c r="BO39"/>
      <c r="BQ39" s="9"/>
    </row>
    <row r="40" spans="22:69" ht="12.75">
      <c r="V40" s="5">
        <v>8</v>
      </c>
      <c r="W40" s="5">
        <f t="shared" si="60"/>
      </c>
      <c r="X40" s="5">
        <f t="shared" si="61"/>
      </c>
      <c r="Y40" s="5">
        <f t="shared" si="62"/>
      </c>
      <c r="Z40" s="5">
        <f t="shared" si="63"/>
      </c>
      <c r="AA40" s="5">
        <f t="shared" si="64"/>
      </c>
      <c r="AB40" s="5">
        <f t="shared" si="65"/>
      </c>
      <c r="AC40" s="5">
        <f t="shared" si="66"/>
      </c>
      <c r="AD40" s="5">
        <f t="shared" si="67"/>
        <v>0</v>
      </c>
      <c r="AE40" s="5">
        <f t="shared" si="68"/>
        <v>0</v>
      </c>
      <c r="BO40"/>
      <c r="BQ40" s="9"/>
    </row>
    <row r="41" spans="67:69" ht="12.75">
      <c r="BO41"/>
      <c r="BQ41" s="9"/>
    </row>
    <row r="42" spans="23:69" ht="12.75">
      <c r="W42" t="s">
        <v>16</v>
      </c>
      <c r="BO42"/>
      <c r="BQ42" s="9"/>
    </row>
    <row r="43" spans="22:69" ht="12.75">
      <c r="V43" s="5">
        <v>1</v>
      </c>
      <c r="W43" s="5">
        <f aca="true" t="shared" si="69" ref="W43:W50">IF($AD$3=$V43,$AA$3,"")</f>
      </c>
      <c r="X43" s="5">
        <f aca="true" t="shared" si="70" ref="X43:X50">IF($AD$4=$V43,$AA$4,"")</f>
      </c>
      <c r="Y43" s="5">
        <f aca="true" t="shared" si="71" ref="Y43:Y50">IF($AD$5=$V43,$AA$5,"")</f>
      </c>
      <c r="Z43" s="5">
        <f aca="true" t="shared" si="72" ref="Z43:Z50">IF($AD$6=$V43,$AA$6,"")</f>
        <v>32</v>
      </c>
      <c r="AA43" s="5">
        <f aca="true" t="shared" si="73" ref="AA43:AA50">IF($AD$7=$V43,$AA$7,"")</f>
      </c>
      <c r="AB43" s="5">
        <f aca="true" t="shared" si="74" ref="AB43:AB50">IF($AD$8=$V43,$AA$8,"")</f>
      </c>
      <c r="AC43" s="5">
        <f aca="true" t="shared" si="75" ref="AC43:AC50">IF($AD$9=$V43,$AA$9,"")</f>
      </c>
      <c r="AD43" s="5">
        <f aca="true" t="shared" si="76" ref="AD43:AD50">IF($AD$10=$V43,$AA$10,"")</f>
      </c>
      <c r="AE43" s="5">
        <f aca="true" t="shared" si="77" ref="AE43:AE50">+SUM(W43:AD43)</f>
        <v>32</v>
      </c>
      <c r="BO43"/>
      <c r="BQ43" s="9"/>
    </row>
    <row r="44" spans="22:69" ht="12.75">
      <c r="V44" s="5">
        <v>2</v>
      </c>
      <c r="W44" s="5">
        <f t="shared" si="69"/>
      </c>
      <c r="X44" s="5">
        <f t="shared" si="70"/>
      </c>
      <c r="Y44" s="5">
        <f t="shared" si="71"/>
      </c>
      <c r="Z44" s="5">
        <f t="shared" si="72"/>
      </c>
      <c r="AA44" s="5">
        <f t="shared" si="73"/>
      </c>
      <c r="AB44" s="5">
        <f t="shared" si="74"/>
      </c>
      <c r="AC44" s="5">
        <f t="shared" si="75"/>
        <v>30</v>
      </c>
      <c r="AD44" s="5">
        <f t="shared" si="76"/>
      </c>
      <c r="AE44" s="5">
        <f t="shared" si="77"/>
        <v>30</v>
      </c>
      <c r="BO44"/>
      <c r="BQ44" s="9"/>
    </row>
    <row r="45" spans="22:69" ht="12.75">
      <c r="V45" s="5">
        <v>3</v>
      </c>
      <c r="W45" s="5">
        <f t="shared" si="69"/>
        <v>30</v>
      </c>
      <c r="X45" s="5">
        <f t="shared" si="70"/>
      </c>
      <c r="Y45" s="5">
        <f t="shared" si="71"/>
      </c>
      <c r="Z45" s="5">
        <f t="shared" si="72"/>
      </c>
      <c r="AA45" s="5">
        <f t="shared" si="73"/>
      </c>
      <c r="AB45" s="5">
        <f t="shared" si="74"/>
      </c>
      <c r="AC45" s="5">
        <f t="shared" si="75"/>
      </c>
      <c r="AD45" s="5">
        <f t="shared" si="76"/>
      </c>
      <c r="AE45" s="5">
        <f t="shared" si="77"/>
        <v>30</v>
      </c>
      <c r="BO45"/>
      <c r="BQ45" s="9"/>
    </row>
    <row r="46" spans="22:69" ht="12.75">
      <c r="V46" s="5">
        <v>4</v>
      </c>
      <c r="W46" s="5">
        <f t="shared" si="69"/>
      </c>
      <c r="X46" s="5">
        <f t="shared" si="70"/>
        <v>29</v>
      </c>
      <c r="Y46" s="5">
        <f t="shared" si="71"/>
      </c>
      <c r="Z46" s="5">
        <f t="shared" si="72"/>
      </c>
      <c r="AA46" s="5">
        <f t="shared" si="73"/>
      </c>
      <c r="AB46" s="5">
        <f t="shared" si="74"/>
      </c>
      <c r="AC46" s="5">
        <f t="shared" si="75"/>
      </c>
      <c r="AD46" s="5">
        <f t="shared" si="76"/>
      </c>
      <c r="AE46" s="5">
        <f t="shared" si="77"/>
        <v>29</v>
      </c>
      <c r="BO46"/>
      <c r="BQ46" s="9"/>
    </row>
    <row r="47" spans="22:69" ht="12.75">
      <c r="V47" s="5">
        <v>5</v>
      </c>
      <c r="W47" s="5">
        <f t="shared" si="69"/>
      </c>
      <c r="X47" s="5">
        <f t="shared" si="70"/>
      </c>
      <c r="Y47" s="5">
        <f t="shared" si="71"/>
        <v>24</v>
      </c>
      <c r="Z47" s="5">
        <f t="shared" si="72"/>
      </c>
      <c r="AA47" s="5">
        <f t="shared" si="73"/>
      </c>
      <c r="AB47" s="5">
        <f t="shared" si="74"/>
      </c>
      <c r="AC47" s="5">
        <f t="shared" si="75"/>
      </c>
      <c r="AD47" s="5">
        <f t="shared" si="76"/>
      </c>
      <c r="AE47" s="5">
        <f t="shared" si="77"/>
        <v>24</v>
      </c>
      <c r="BO47"/>
      <c r="BQ47" s="9"/>
    </row>
    <row r="48" spans="22:69" ht="12.75">
      <c r="V48" s="5">
        <v>6</v>
      </c>
      <c r="W48" s="5">
        <f t="shared" si="69"/>
      </c>
      <c r="X48" s="5">
        <f t="shared" si="70"/>
      </c>
      <c r="Y48" s="5">
        <f t="shared" si="71"/>
      </c>
      <c r="Z48" s="5">
        <f t="shared" si="72"/>
      </c>
      <c r="AA48" s="5">
        <f t="shared" si="73"/>
        <v>23</v>
      </c>
      <c r="AB48" s="5">
        <f t="shared" si="74"/>
      </c>
      <c r="AC48" s="5">
        <f t="shared" si="75"/>
      </c>
      <c r="AD48" s="5">
        <f t="shared" si="76"/>
      </c>
      <c r="AE48" s="5">
        <f t="shared" si="77"/>
        <v>23</v>
      </c>
      <c r="BO48"/>
      <c r="BQ48" s="9"/>
    </row>
    <row r="49" spans="22:69" ht="12.75">
      <c r="V49" s="5">
        <v>7</v>
      </c>
      <c r="W49" s="5">
        <f t="shared" si="69"/>
      </c>
      <c r="X49" s="5">
        <f t="shared" si="70"/>
      </c>
      <c r="Y49" s="5">
        <f t="shared" si="71"/>
      </c>
      <c r="Z49" s="5">
        <f t="shared" si="72"/>
      </c>
      <c r="AA49" s="5">
        <f t="shared" si="73"/>
      </c>
      <c r="AB49" s="5">
        <f t="shared" si="74"/>
        <v>21</v>
      </c>
      <c r="AC49" s="5">
        <f t="shared" si="75"/>
      </c>
      <c r="AD49" s="5">
        <f t="shared" si="76"/>
      </c>
      <c r="AE49" s="5">
        <f t="shared" si="77"/>
        <v>21</v>
      </c>
      <c r="BO49"/>
      <c r="BQ49" s="9"/>
    </row>
    <row r="50" spans="22:69" ht="12.75">
      <c r="V50" s="5">
        <v>8</v>
      </c>
      <c r="W50" s="5">
        <f t="shared" si="69"/>
      </c>
      <c r="X50" s="5">
        <f t="shared" si="70"/>
      </c>
      <c r="Y50" s="5">
        <f t="shared" si="71"/>
      </c>
      <c r="Z50" s="5">
        <f t="shared" si="72"/>
      </c>
      <c r="AA50" s="5">
        <f t="shared" si="73"/>
      </c>
      <c r="AB50" s="5">
        <f t="shared" si="74"/>
      </c>
      <c r="AC50" s="5">
        <f t="shared" si="75"/>
      </c>
      <c r="AD50" s="5">
        <f t="shared" si="76"/>
        <v>0</v>
      </c>
      <c r="AE50" s="5">
        <f t="shared" si="77"/>
        <v>0</v>
      </c>
      <c r="BO50"/>
      <c r="BQ50" s="9"/>
    </row>
    <row r="51" spans="67:69" ht="12.75">
      <c r="BO51"/>
      <c r="BQ51" s="9"/>
    </row>
    <row r="52" spans="67:69" ht="12.75">
      <c r="BO52"/>
      <c r="BQ52" s="9"/>
    </row>
    <row r="53" spans="67:69" ht="12.75">
      <c r="BO53"/>
      <c r="BQ53" s="9"/>
    </row>
  </sheetData>
  <sheetProtection selectLockedCells="1" selectUnlockedCells="1"/>
  <mergeCells count="77">
    <mergeCell ref="O23:P23"/>
    <mergeCell ref="M22:N22"/>
    <mergeCell ref="M23:N23"/>
    <mergeCell ref="M21:N21"/>
    <mergeCell ref="O22:P22"/>
    <mergeCell ref="O21:P21"/>
    <mergeCell ref="O19:P19"/>
    <mergeCell ref="M18:N18"/>
    <mergeCell ref="M20:N20"/>
    <mergeCell ref="O20:P20"/>
    <mergeCell ref="A15:B16"/>
    <mergeCell ref="E16:F16"/>
    <mergeCell ref="C16:D16"/>
    <mergeCell ref="G19:H19"/>
    <mergeCell ref="E17:F17"/>
    <mergeCell ref="G17:H17"/>
    <mergeCell ref="G16:H16"/>
    <mergeCell ref="C17:D17"/>
    <mergeCell ref="C18:D18"/>
    <mergeCell ref="E18:F18"/>
    <mergeCell ref="A1:B2"/>
    <mergeCell ref="A3:A10"/>
    <mergeCell ref="K2:L2"/>
    <mergeCell ref="C2:D2"/>
    <mergeCell ref="E2:F2"/>
    <mergeCell ref="G2:H2"/>
    <mergeCell ref="I2:J2"/>
    <mergeCell ref="C1:R1"/>
    <mergeCell ref="O2:P2"/>
    <mergeCell ref="Q2:R2"/>
    <mergeCell ref="E23:F23"/>
    <mergeCell ref="C21:D21"/>
    <mergeCell ref="E21:F21"/>
    <mergeCell ref="C20:D20"/>
    <mergeCell ref="C23:D23"/>
    <mergeCell ref="E22:F22"/>
    <mergeCell ref="E20:F20"/>
    <mergeCell ref="K16:L16"/>
    <mergeCell ref="O16:P16"/>
    <mergeCell ref="O17:P17"/>
    <mergeCell ref="O18:P18"/>
    <mergeCell ref="K17:L17"/>
    <mergeCell ref="G23:H23"/>
    <mergeCell ref="I22:J22"/>
    <mergeCell ref="G21:H21"/>
    <mergeCell ref="I20:J20"/>
    <mergeCell ref="G20:H20"/>
    <mergeCell ref="I21:J21"/>
    <mergeCell ref="N13:P13"/>
    <mergeCell ref="M2:N2"/>
    <mergeCell ref="G18:H18"/>
    <mergeCell ref="I19:J19"/>
    <mergeCell ref="C15:P15"/>
    <mergeCell ref="I16:J16"/>
    <mergeCell ref="M17:N17"/>
    <mergeCell ref="K18:L18"/>
    <mergeCell ref="I17:J17"/>
    <mergeCell ref="M16:N16"/>
    <mergeCell ref="C19:D19"/>
    <mergeCell ref="E19:F19"/>
    <mergeCell ref="O24:P24"/>
    <mergeCell ref="C22:D22"/>
    <mergeCell ref="G22:H22"/>
    <mergeCell ref="C24:D24"/>
    <mergeCell ref="E24:F24"/>
    <mergeCell ref="G24:H24"/>
    <mergeCell ref="I24:J24"/>
    <mergeCell ref="I23:J23"/>
    <mergeCell ref="K24:L24"/>
    <mergeCell ref="M24:N24"/>
    <mergeCell ref="K23:L23"/>
    <mergeCell ref="I18:J18"/>
    <mergeCell ref="K20:L20"/>
    <mergeCell ref="K22:L22"/>
    <mergeCell ref="K21:L21"/>
    <mergeCell ref="K19:L19"/>
    <mergeCell ref="M19:N19"/>
  </mergeCells>
  <dataValidations count="3">
    <dataValidation type="whole" allowBlank="1" showInputMessage="1" showErrorMessage="1" error="value between 0 - 9 " sqref="L7 P9 S3:U10 R10">
      <formula1>0</formula1>
      <formula2>9</formula2>
    </dataValidation>
    <dataValidation type="whole" allowBlank="1" showInputMessage="1" showErrorMessage="1" prompt="home score&#10;" error="value between 0 - 9 " sqref="Q3:Q10 C3:C10 E3:E10 G3:G10 I3:I10 K3:K10 M3:M8 M10 O3:O9 N8 D3 F4 H5 J6">
      <formula1>0</formula1>
      <formula2>9</formula2>
    </dataValidation>
    <dataValidation type="whole" allowBlank="1" showInputMessage="1" showErrorMessage="1" prompt="Away Score" error="value between 0 - 9 " sqref="D4:D10 F5:F10 F3 H6:H10 H3:H4 J3:J5 J7:J10 L3:L6 L8:L10 N3:N7 N9:N10 P3:P8 P10 R3:R9">
      <formula1>0</formula1>
      <formula2>9</formula2>
    </dataValidation>
  </dataValidations>
  <printOptions/>
  <pageMargins left="0.75" right="0.75" top="1" bottom="1" header="0.5" footer="0.5"/>
  <pageSetup fitToHeight="1" fitToWidth="1" horizontalDpi="300" verticalDpi="300" orientation="landscape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27"/>
  <sheetViews>
    <sheetView tabSelected="1" zoomScalePageLayoutView="0" workbookViewId="0" topLeftCell="A1">
      <selection activeCell="N18" sqref="N18"/>
    </sheetView>
  </sheetViews>
  <sheetFormatPr defaultColWidth="9.00390625" defaultRowHeight="12.75"/>
  <cols>
    <col min="1" max="1" width="22.375" style="0" customWidth="1"/>
    <col min="2" max="2" width="5.75390625" style="16" customWidth="1"/>
    <col min="3" max="3" width="5.625" style="0" customWidth="1"/>
    <col min="4" max="4" width="21.00390625" style="0" bestFit="1" customWidth="1"/>
    <col min="5" max="5" width="5.00390625" style="16" customWidth="1"/>
    <col min="6" max="6" width="2.75390625" style="0" customWidth="1"/>
    <col min="7" max="7" width="19.625" style="0" customWidth="1"/>
    <col min="8" max="8" width="4.75390625" style="16" customWidth="1"/>
    <col min="9" max="9" width="4.375" style="0" customWidth="1"/>
    <col min="10" max="10" width="19.625" style="0" customWidth="1"/>
    <col min="11" max="11" width="6.00390625" style="16" customWidth="1"/>
  </cols>
  <sheetData>
    <row r="1" spans="1:3" ht="27">
      <c r="A1" s="209" t="s">
        <v>28</v>
      </c>
      <c r="B1" s="210"/>
      <c r="C1" s="211"/>
    </row>
    <row r="2" spans="2:11" s="2" customFormat="1" ht="3" customHeight="1">
      <c r="B2" s="17"/>
      <c r="E2" s="17"/>
      <c r="H2" s="17"/>
      <c r="K2" s="17"/>
    </row>
    <row r="3" spans="1:11" s="15" customFormat="1" ht="15" customHeight="1">
      <c r="A3" s="20" t="s">
        <v>58</v>
      </c>
      <c r="B3" s="21"/>
      <c r="C3" s="20"/>
      <c r="D3" s="20" t="s">
        <v>59</v>
      </c>
      <c r="E3" s="21"/>
      <c r="F3" s="20"/>
      <c r="G3" s="20" t="s">
        <v>60</v>
      </c>
      <c r="H3" s="21"/>
      <c r="I3" s="20"/>
      <c r="J3" s="20" t="s">
        <v>61</v>
      </c>
      <c r="K3" s="18"/>
    </row>
    <row r="4" spans="2:11" s="2" customFormat="1" ht="4.5" customHeight="1" thickBot="1">
      <c r="B4" s="17"/>
      <c r="E4" s="17"/>
      <c r="H4" s="17"/>
      <c r="K4" s="17"/>
    </row>
    <row r="5" spans="1:11" s="2" customFormat="1" ht="15" customHeight="1" thickBot="1">
      <c r="A5" s="101" t="s">
        <v>62</v>
      </c>
      <c r="B5" s="68">
        <v>7</v>
      </c>
      <c r="C5" s="13"/>
      <c r="D5" s="19"/>
      <c r="E5" s="17"/>
      <c r="H5" s="17"/>
      <c r="K5" s="17"/>
    </row>
    <row r="6" spans="1:11" s="2" customFormat="1" ht="15" customHeight="1" thickBot="1">
      <c r="A6" s="102" t="s">
        <v>54</v>
      </c>
      <c r="B6" s="66">
        <v>2</v>
      </c>
      <c r="C6" s="13"/>
      <c r="D6" s="19"/>
      <c r="E6" s="17"/>
      <c r="G6" s="13"/>
      <c r="H6" s="17"/>
      <c r="J6" s="212" t="s">
        <v>168</v>
      </c>
      <c r="K6" s="17"/>
    </row>
    <row r="7" spans="1:11" s="2" customFormat="1" ht="15" customHeight="1" thickBot="1">
      <c r="A7"/>
      <c r="B7" s="17"/>
      <c r="D7" s="101" t="s">
        <v>62</v>
      </c>
      <c r="E7" s="68">
        <v>2</v>
      </c>
      <c r="H7" s="17"/>
      <c r="J7" s="212"/>
      <c r="K7" s="17"/>
    </row>
    <row r="8" spans="1:11" s="2" customFormat="1" ht="15" customHeight="1" thickBot="1">
      <c r="A8" s="101" t="s">
        <v>63</v>
      </c>
      <c r="B8" s="68">
        <v>5</v>
      </c>
      <c r="C8" s="13"/>
      <c r="D8" s="101" t="s">
        <v>63</v>
      </c>
      <c r="E8" s="66">
        <v>7</v>
      </c>
      <c r="H8" s="17"/>
      <c r="J8" s="212"/>
      <c r="K8" s="17"/>
    </row>
    <row r="9" spans="1:11" s="2" customFormat="1" ht="15" customHeight="1" thickBot="1">
      <c r="A9" s="103" t="s">
        <v>52</v>
      </c>
      <c r="B9" s="66">
        <v>4</v>
      </c>
      <c r="C9" s="13"/>
      <c r="D9" s="19"/>
      <c r="E9" s="17"/>
      <c r="H9" s="17"/>
      <c r="K9" s="17"/>
    </row>
    <row r="10" spans="1:11" s="2" customFormat="1" ht="15" customHeight="1" thickBot="1">
      <c r="A10"/>
      <c r="B10" s="17"/>
      <c r="D10" s="19"/>
      <c r="E10" s="17"/>
      <c r="G10" s="202" t="s">
        <v>63</v>
      </c>
      <c r="H10" s="199">
        <v>6</v>
      </c>
      <c r="K10" s="17"/>
    </row>
    <row r="11" spans="1:11" s="2" customFormat="1" ht="15" customHeight="1" thickBot="1">
      <c r="A11" s="101" t="s">
        <v>55</v>
      </c>
      <c r="B11" s="68">
        <v>1</v>
      </c>
      <c r="C11" s="13"/>
      <c r="E11" s="17"/>
      <c r="G11" s="203"/>
      <c r="H11" s="200"/>
      <c r="K11" s="17"/>
    </row>
    <row r="12" spans="1:11" s="2" customFormat="1" ht="15" customHeight="1" thickBot="1">
      <c r="A12" s="103" t="s">
        <v>0</v>
      </c>
      <c r="B12" s="66">
        <v>8</v>
      </c>
      <c r="C12" s="13"/>
      <c r="E12" s="17"/>
      <c r="G12" s="204" t="s">
        <v>2</v>
      </c>
      <c r="H12" s="201">
        <v>3</v>
      </c>
      <c r="K12" s="17"/>
    </row>
    <row r="13" spans="1:11" s="2" customFormat="1" ht="15" customHeight="1" thickBot="1">
      <c r="A13"/>
      <c r="B13" s="17"/>
      <c r="D13" s="101" t="s">
        <v>0</v>
      </c>
      <c r="E13" s="68">
        <v>3</v>
      </c>
      <c r="G13" s="205"/>
      <c r="H13" s="200"/>
      <c r="K13" s="17"/>
    </row>
    <row r="14" spans="1:11" s="2" customFormat="1" ht="15" customHeight="1" thickBot="1">
      <c r="A14" s="101" t="s">
        <v>2</v>
      </c>
      <c r="B14" s="69">
        <v>6</v>
      </c>
      <c r="C14" s="13"/>
      <c r="D14" s="101" t="s">
        <v>2</v>
      </c>
      <c r="E14" s="66">
        <v>6</v>
      </c>
      <c r="G14" s="19"/>
      <c r="H14" s="17"/>
      <c r="K14" s="17"/>
    </row>
    <row r="15" spans="1:11" s="2" customFormat="1" ht="15" customHeight="1" thickBot="1">
      <c r="A15" s="103" t="s">
        <v>29</v>
      </c>
      <c r="B15" s="70">
        <v>3</v>
      </c>
      <c r="C15" s="13"/>
      <c r="D15" s="19"/>
      <c r="E15" s="17"/>
      <c r="G15" s="19"/>
      <c r="H15" s="17"/>
      <c r="K15" s="17"/>
    </row>
    <row r="16" spans="1:11" s="2" customFormat="1" ht="15" customHeight="1" thickBot="1">
      <c r="A16"/>
      <c r="B16" s="17"/>
      <c r="D16" s="19"/>
      <c r="E16" s="17"/>
      <c r="G16" s="19"/>
      <c r="H16" s="17"/>
      <c r="J16" s="202" t="s">
        <v>63</v>
      </c>
      <c r="K16" s="199"/>
    </row>
    <row r="17" spans="1:11" s="2" customFormat="1" ht="15" customHeight="1" thickBot="1">
      <c r="A17" s="101" t="s">
        <v>64</v>
      </c>
      <c r="B17" s="67"/>
      <c r="C17" s="13"/>
      <c r="D17" s="19"/>
      <c r="E17" s="17"/>
      <c r="G17" s="19"/>
      <c r="H17" s="17"/>
      <c r="J17" s="203"/>
      <c r="K17" s="200"/>
    </row>
    <row r="18" spans="1:11" s="2" customFormat="1" ht="15" customHeight="1" thickBot="1">
      <c r="A18" s="103" t="s">
        <v>23</v>
      </c>
      <c r="B18" s="68"/>
      <c r="C18" s="13"/>
      <c r="D18" s="19"/>
      <c r="E18" s="17"/>
      <c r="G18" s="19"/>
      <c r="H18" s="17"/>
      <c r="J18" s="207" t="s">
        <v>44</v>
      </c>
      <c r="K18" s="201"/>
    </row>
    <row r="19" spans="1:11" s="2" customFormat="1" ht="15" customHeight="1" thickBot="1">
      <c r="A19"/>
      <c r="B19" s="17"/>
      <c r="D19" s="101" t="s">
        <v>23</v>
      </c>
      <c r="E19" s="68">
        <v>5</v>
      </c>
      <c r="G19" s="19"/>
      <c r="H19" s="17"/>
      <c r="J19" s="208"/>
      <c r="K19" s="200"/>
    </row>
    <row r="20" spans="1:11" s="2" customFormat="1" ht="15" customHeight="1" thickBot="1">
      <c r="A20" s="101" t="s">
        <v>65</v>
      </c>
      <c r="B20" s="68">
        <v>4</v>
      </c>
      <c r="C20" s="13"/>
      <c r="D20" s="103" t="s">
        <v>56</v>
      </c>
      <c r="E20" s="66">
        <v>4</v>
      </c>
      <c r="G20" s="19"/>
      <c r="H20" s="17"/>
      <c r="K20" s="17"/>
    </row>
    <row r="21" spans="1:11" s="2" customFormat="1" ht="15" customHeight="1" thickBot="1">
      <c r="A21" s="103" t="s">
        <v>56</v>
      </c>
      <c r="B21" s="66">
        <v>5</v>
      </c>
      <c r="C21" s="13"/>
      <c r="D21" s="19"/>
      <c r="E21" s="17"/>
      <c r="G21" s="206" t="s">
        <v>23</v>
      </c>
      <c r="H21" s="199">
        <v>4</v>
      </c>
      <c r="K21" s="17"/>
    </row>
    <row r="22" spans="1:11" s="2" customFormat="1" ht="15" customHeight="1" thickBot="1">
      <c r="A22"/>
      <c r="B22" s="17"/>
      <c r="D22" s="19"/>
      <c r="E22" s="17"/>
      <c r="G22" s="206"/>
      <c r="H22" s="200"/>
      <c r="K22" s="17"/>
    </row>
    <row r="23" spans="1:11" s="2" customFormat="1" ht="15" customHeight="1" thickBot="1">
      <c r="A23" s="101" t="s">
        <v>66</v>
      </c>
      <c r="B23" s="68">
        <v>5</v>
      </c>
      <c r="C23" s="13"/>
      <c r="D23" s="19"/>
      <c r="E23" s="17"/>
      <c r="G23" s="207" t="s">
        <v>44</v>
      </c>
      <c r="H23" s="201">
        <v>5</v>
      </c>
      <c r="K23" s="17"/>
    </row>
    <row r="24" spans="1:11" s="2" customFormat="1" ht="15" customHeight="1" thickBot="1">
      <c r="A24" s="103" t="s">
        <v>3</v>
      </c>
      <c r="B24" s="66">
        <v>4</v>
      </c>
      <c r="C24" s="13"/>
      <c r="D24" s="101" t="s">
        <v>66</v>
      </c>
      <c r="E24" s="68">
        <v>6</v>
      </c>
      <c r="G24" s="208"/>
      <c r="H24" s="200"/>
      <c r="K24" s="17"/>
    </row>
    <row r="25" spans="1:11" s="2" customFormat="1" ht="15" customHeight="1" thickBot="1">
      <c r="A25"/>
      <c r="B25" s="17"/>
      <c r="D25" s="101" t="s">
        <v>1</v>
      </c>
      <c r="E25" s="66">
        <v>3</v>
      </c>
      <c r="G25" s="14"/>
      <c r="H25" s="17"/>
      <c r="K25" s="17"/>
    </row>
    <row r="26" spans="1:11" s="2" customFormat="1" ht="15" customHeight="1" thickBot="1">
      <c r="A26" s="101" t="s">
        <v>4</v>
      </c>
      <c r="B26" s="68">
        <v>3</v>
      </c>
      <c r="C26" s="13"/>
      <c r="E26" s="17"/>
      <c r="G26" s="14"/>
      <c r="H26" s="17"/>
      <c r="K26" s="17"/>
    </row>
    <row r="27" spans="1:11" s="2" customFormat="1" ht="15" customHeight="1" thickBot="1">
      <c r="A27" s="103" t="s">
        <v>1</v>
      </c>
      <c r="B27" s="66">
        <v>6</v>
      </c>
      <c r="C27" s="13"/>
      <c r="E27" s="17"/>
      <c r="H27" s="17"/>
      <c r="K27" s="17"/>
    </row>
    <row r="28" ht="8.25" customHeight="1"/>
  </sheetData>
  <sheetProtection selectLockedCells="1"/>
  <mergeCells count="14">
    <mergeCell ref="A1:C1"/>
    <mergeCell ref="J18:J19"/>
    <mergeCell ref="K18:K19"/>
    <mergeCell ref="J16:J17"/>
    <mergeCell ref="K16:K17"/>
    <mergeCell ref="J6:J8"/>
    <mergeCell ref="H21:H22"/>
    <mergeCell ref="H23:H24"/>
    <mergeCell ref="G10:G11"/>
    <mergeCell ref="G12:G13"/>
    <mergeCell ref="H10:H11"/>
    <mergeCell ref="H12:H13"/>
    <mergeCell ref="G21:G22"/>
    <mergeCell ref="G23:G24"/>
  </mergeCells>
  <printOptions/>
  <pageMargins left="0.75" right="0.75" top="1" bottom="1" header="0.5" footer="0.5"/>
  <pageSetup fitToHeight="1" fitToWidth="1" horizontalDpi="300" verticalDpi="300" orientation="landscape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H26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22.375" style="0" customWidth="1"/>
    <col min="2" max="2" width="5.75390625" style="16" customWidth="1"/>
    <col min="3" max="3" width="5.625" style="0" customWidth="1"/>
    <col min="4" max="4" width="21.00390625" style="0" bestFit="1" customWidth="1"/>
    <col min="5" max="5" width="5.00390625" style="16" customWidth="1"/>
    <col min="6" max="6" width="2.75390625" style="0" customWidth="1"/>
    <col min="7" max="7" width="19.625" style="0" customWidth="1"/>
    <col min="8" max="8" width="4.75390625" style="16" customWidth="1"/>
    <col min="9" max="9" width="19.625" style="0" customWidth="1"/>
  </cols>
  <sheetData>
    <row r="1" spans="1:8" ht="27">
      <c r="A1" s="209" t="s">
        <v>51</v>
      </c>
      <c r="B1" s="210"/>
      <c r="C1" s="211"/>
      <c r="D1" s="211"/>
      <c r="E1" s="211"/>
      <c r="F1" s="211"/>
      <c r="G1" s="211"/>
      <c r="H1" s="211"/>
    </row>
    <row r="2" spans="2:8" s="2" customFormat="1" ht="3" customHeight="1">
      <c r="B2" s="17"/>
      <c r="E2" s="17"/>
      <c r="H2" s="17"/>
    </row>
    <row r="3" spans="1:8" s="15" customFormat="1" ht="15" customHeight="1">
      <c r="A3" s="20" t="s">
        <v>59</v>
      </c>
      <c r="B3" s="21"/>
      <c r="C3" s="20"/>
      <c r="D3" s="20" t="s">
        <v>60</v>
      </c>
      <c r="E3" s="21"/>
      <c r="F3" s="20"/>
      <c r="G3" s="20" t="s">
        <v>61</v>
      </c>
      <c r="H3" s="18"/>
    </row>
    <row r="4" spans="2:8" s="2" customFormat="1" ht="4.5" customHeight="1">
      <c r="B4" s="17"/>
      <c r="E4" s="17"/>
      <c r="H4" s="17"/>
    </row>
    <row r="5" spans="1:8" s="2" customFormat="1" ht="15" customHeight="1">
      <c r="A5" s="19"/>
      <c r="B5" s="17"/>
      <c r="E5" s="17"/>
      <c r="H5" s="17"/>
    </row>
    <row r="6" spans="1:8" s="2" customFormat="1" ht="15" customHeight="1" thickBot="1">
      <c r="A6" s="19"/>
      <c r="B6" s="17"/>
      <c r="D6" s="13"/>
      <c r="E6" s="17"/>
      <c r="G6" s="213" t="s">
        <v>169</v>
      </c>
      <c r="H6" s="17"/>
    </row>
    <row r="7" spans="1:8" s="2" customFormat="1" ht="15" customHeight="1" thickBot="1">
      <c r="A7" s="102" t="s">
        <v>54</v>
      </c>
      <c r="B7" s="63">
        <v>3</v>
      </c>
      <c r="E7" s="17"/>
      <c r="G7" s="214"/>
      <c r="H7" s="17"/>
    </row>
    <row r="8" spans="1:8" s="2" customFormat="1" ht="15" customHeight="1" thickBot="1">
      <c r="A8" s="103" t="s">
        <v>52</v>
      </c>
      <c r="B8" s="64">
        <v>6</v>
      </c>
      <c r="E8" s="17"/>
      <c r="G8" s="214"/>
      <c r="H8" s="17"/>
    </row>
    <row r="9" spans="1:8" s="2" customFormat="1" ht="15" customHeight="1" thickBot="1">
      <c r="A9" s="19"/>
      <c r="B9" s="17"/>
      <c r="E9" s="17"/>
      <c r="H9" s="17"/>
    </row>
    <row r="10" spans="1:8" s="2" customFormat="1" ht="15" customHeight="1">
      <c r="A10" s="19"/>
      <c r="B10" s="17"/>
      <c r="D10" s="217" t="s">
        <v>52</v>
      </c>
      <c r="E10" s="199">
        <v>2</v>
      </c>
      <c r="G10" s="65"/>
      <c r="H10" s="17"/>
    </row>
    <row r="11" spans="2:8" s="2" customFormat="1" ht="15" customHeight="1">
      <c r="B11" s="17"/>
      <c r="D11" s="218"/>
      <c r="E11" s="216"/>
      <c r="G11" s="65"/>
      <c r="H11" s="17"/>
    </row>
    <row r="12" spans="2:8" s="2" customFormat="1" ht="15" customHeight="1" thickBot="1">
      <c r="B12" s="17"/>
      <c r="D12" s="204" t="s">
        <v>55</v>
      </c>
      <c r="E12" s="215">
        <v>7</v>
      </c>
      <c r="G12" s="65"/>
      <c r="H12" s="17"/>
    </row>
    <row r="13" spans="1:8" s="2" customFormat="1" ht="15" customHeight="1" thickBot="1">
      <c r="A13" s="101" t="s">
        <v>55</v>
      </c>
      <c r="B13" s="63">
        <v>6</v>
      </c>
      <c r="D13" s="205"/>
      <c r="E13" s="200"/>
      <c r="G13" s="65"/>
      <c r="H13" s="17"/>
    </row>
    <row r="14" spans="1:8" s="2" customFormat="1" ht="15" customHeight="1" thickBot="1">
      <c r="A14" s="103" t="s">
        <v>29</v>
      </c>
      <c r="B14" s="64">
        <v>3</v>
      </c>
      <c r="D14" s="19"/>
      <c r="E14" s="17"/>
      <c r="H14" s="17"/>
    </row>
    <row r="15" spans="1:8" s="2" customFormat="1" ht="15" customHeight="1" thickBot="1">
      <c r="A15" s="19"/>
      <c r="B15" s="17"/>
      <c r="D15" s="19"/>
      <c r="E15" s="17"/>
      <c r="H15" s="17"/>
    </row>
    <row r="16" spans="1:8" s="2" customFormat="1" ht="15" customHeight="1">
      <c r="A16" s="19"/>
      <c r="B16" s="17"/>
      <c r="D16" s="19"/>
      <c r="E16" s="17"/>
      <c r="G16" s="204" t="s">
        <v>55</v>
      </c>
      <c r="H16" s="199"/>
    </row>
    <row r="17" spans="1:8" s="2" customFormat="1" ht="15" customHeight="1">
      <c r="A17" s="19"/>
      <c r="B17" s="17"/>
      <c r="D17" s="19"/>
      <c r="E17" s="17"/>
      <c r="G17" s="205"/>
      <c r="H17" s="216"/>
    </row>
    <row r="18" spans="1:8" s="2" customFormat="1" ht="15" customHeight="1" thickBot="1">
      <c r="A18" s="19"/>
      <c r="B18" s="17"/>
      <c r="D18" s="19"/>
      <c r="E18" s="17"/>
      <c r="G18" s="206" t="s">
        <v>3</v>
      </c>
      <c r="H18" s="215"/>
    </row>
    <row r="19" spans="1:8" s="2" customFormat="1" ht="15" customHeight="1" thickBot="1">
      <c r="A19" s="101" t="s">
        <v>64</v>
      </c>
      <c r="B19" s="63"/>
      <c r="D19" s="19"/>
      <c r="E19" s="17"/>
      <c r="G19" s="206"/>
      <c r="H19" s="200"/>
    </row>
    <row r="20" spans="1:8" s="2" customFormat="1" ht="15" customHeight="1" thickBot="1">
      <c r="A20" s="101" t="s">
        <v>65</v>
      </c>
      <c r="B20" s="64"/>
      <c r="D20" s="19"/>
      <c r="E20" s="17"/>
      <c r="H20" s="17"/>
    </row>
    <row r="21" spans="1:8" s="2" customFormat="1" ht="15" customHeight="1">
      <c r="A21" s="19"/>
      <c r="B21" s="17"/>
      <c r="D21" s="206" t="s">
        <v>65</v>
      </c>
      <c r="E21" s="199">
        <v>3</v>
      </c>
      <c r="H21" s="17"/>
    </row>
    <row r="22" spans="1:8" s="2" customFormat="1" ht="15" customHeight="1">
      <c r="A22" s="19"/>
      <c r="B22" s="17"/>
      <c r="D22" s="206"/>
      <c r="E22" s="216"/>
      <c r="H22" s="17"/>
    </row>
    <row r="23" spans="1:8" s="2" customFormat="1" ht="15" customHeight="1" thickBot="1">
      <c r="A23" s="19"/>
      <c r="B23" s="17"/>
      <c r="D23" s="206" t="s">
        <v>3</v>
      </c>
      <c r="E23" s="215">
        <v>6</v>
      </c>
      <c r="H23" s="17"/>
    </row>
    <row r="24" spans="1:8" s="2" customFormat="1" ht="15" customHeight="1" thickBot="1">
      <c r="A24" s="101" t="s">
        <v>3</v>
      </c>
      <c r="B24" s="63">
        <v>5</v>
      </c>
      <c r="D24" s="206"/>
      <c r="E24" s="200"/>
      <c r="H24" s="17"/>
    </row>
    <row r="25" spans="1:8" s="2" customFormat="1" ht="15" customHeight="1" thickBot="1">
      <c r="A25" s="101" t="s">
        <v>4</v>
      </c>
      <c r="B25" s="64">
        <v>4</v>
      </c>
      <c r="D25" s="14"/>
      <c r="E25" s="17"/>
      <c r="H25" s="17"/>
    </row>
    <row r="26" spans="2:8" s="2" customFormat="1" ht="15" customHeight="1">
      <c r="B26" s="17"/>
      <c r="D26" s="14"/>
      <c r="E26" s="17"/>
      <c r="H26" s="17"/>
    </row>
  </sheetData>
  <sheetProtection selectLockedCells="1"/>
  <mergeCells count="14">
    <mergeCell ref="D23:D24"/>
    <mergeCell ref="E21:E22"/>
    <mergeCell ref="E23:E24"/>
    <mergeCell ref="D10:D11"/>
    <mergeCell ref="D12:D13"/>
    <mergeCell ref="E10:E11"/>
    <mergeCell ref="E12:E13"/>
    <mergeCell ref="D21:D22"/>
    <mergeCell ref="A1:H1"/>
    <mergeCell ref="G6:G8"/>
    <mergeCell ref="G18:G19"/>
    <mergeCell ref="H18:H19"/>
    <mergeCell ref="G16:G17"/>
    <mergeCell ref="H16:H17"/>
  </mergeCells>
  <printOptions/>
  <pageMargins left="0.75" right="0.75" top="1" bottom="1" header="0.5" footer="0.5"/>
  <pageSetup fitToHeight="1" fitToWidth="1" horizontalDpi="300" verticalDpi="300" orientation="landscape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14.875" style="71" bestFit="1" customWidth="1"/>
    <col min="2" max="2" width="14.25390625" style="71" bestFit="1" customWidth="1"/>
    <col min="3" max="4" width="13.625" style="0" bestFit="1" customWidth="1"/>
    <col min="5" max="5" width="15.875" style="0" customWidth="1"/>
    <col min="8" max="8" width="2.375" style="0" customWidth="1"/>
  </cols>
  <sheetData>
    <row r="1" spans="1:7" s="72" customFormat="1" ht="16.5">
      <c r="A1" s="222" t="s">
        <v>34</v>
      </c>
      <c r="B1" s="76" t="s">
        <v>38</v>
      </c>
      <c r="C1" s="224" t="s">
        <v>32</v>
      </c>
      <c r="D1" s="224" t="s">
        <v>33</v>
      </c>
      <c r="E1" s="226" t="s">
        <v>43</v>
      </c>
      <c r="F1" s="221" t="s">
        <v>39</v>
      </c>
      <c r="G1" s="221"/>
    </row>
    <row r="2" spans="1:7" ht="14.25">
      <c r="A2" s="223"/>
      <c r="B2" s="77"/>
      <c r="C2" s="225"/>
      <c r="D2" s="225"/>
      <c r="E2" s="227"/>
      <c r="F2" s="78" t="s">
        <v>35</v>
      </c>
      <c r="G2" s="78" t="s">
        <v>36</v>
      </c>
    </row>
    <row r="3" spans="1:7" s="29" customFormat="1" ht="12.75">
      <c r="A3" s="74">
        <v>41281</v>
      </c>
      <c r="B3" s="74" t="s">
        <v>31</v>
      </c>
      <c r="C3" s="75" t="s">
        <v>1</v>
      </c>
      <c r="D3" s="75" t="s">
        <v>29</v>
      </c>
      <c r="E3" s="115">
        <v>41379</v>
      </c>
      <c r="F3" s="75">
        <v>4</v>
      </c>
      <c r="G3" s="75">
        <v>5</v>
      </c>
    </row>
    <row r="4" spans="1:7" s="29" customFormat="1" ht="12.75">
      <c r="A4" s="74">
        <v>41288</v>
      </c>
      <c r="B4" s="74" t="s">
        <v>30</v>
      </c>
      <c r="C4" s="75" t="s">
        <v>23</v>
      </c>
      <c r="D4" s="75" t="s">
        <v>0</v>
      </c>
      <c r="E4" s="115">
        <v>41393</v>
      </c>
      <c r="F4" s="90">
        <v>3</v>
      </c>
      <c r="G4" s="90">
        <v>6</v>
      </c>
    </row>
    <row r="5" spans="1:7" ht="12.75">
      <c r="A5" s="74">
        <v>41288</v>
      </c>
      <c r="B5" s="74" t="s">
        <v>30</v>
      </c>
      <c r="C5" s="75" t="s">
        <v>69</v>
      </c>
      <c r="D5" s="75" t="s">
        <v>54</v>
      </c>
      <c r="E5" s="115">
        <v>41379</v>
      </c>
      <c r="F5" s="79">
        <v>4</v>
      </c>
      <c r="G5" s="79">
        <v>5</v>
      </c>
    </row>
    <row r="6" spans="1:11" ht="12.75">
      <c r="A6" s="74">
        <v>41288</v>
      </c>
      <c r="B6" s="74" t="s">
        <v>30</v>
      </c>
      <c r="C6" s="75" t="s">
        <v>2</v>
      </c>
      <c r="D6" s="75" t="s">
        <v>44</v>
      </c>
      <c r="E6" s="115">
        <v>41393</v>
      </c>
      <c r="F6" s="79">
        <v>6</v>
      </c>
      <c r="G6" s="79">
        <v>3</v>
      </c>
      <c r="I6" s="220" t="s">
        <v>37</v>
      </c>
      <c r="J6" s="220"/>
      <c r="K6" s="220"/>
    </row>
    <row r="7" spans="1:11" ht="12.75">
      <c r="A7" s="74">
        <v>41288</v>
      </c>
      <c r="B7" s="74" t="s">
        <v>30</v>
      </c>
      <c r="C7" s="75" t="s">
        <v>65</v>
      </c>
      <c r="D7" s="75" t="s">
        <v>55</v>
      </c>
      <c r="E7" s="115">
        <v>41386</v>
      </c>
      <c r="F7" s="90">
        <v>4</v>
      </c>
      <c r="G7" s="90">
        <v>5</v>
      </c>
      <c r="I7" s="220"/>
      <c r="J7" s="220"/>
      <c r="K7" s="220"/>
    </row>
    <row r="8" spans="1:11" ht="12.75">
      <c r="A8" s="74">
        <v>41288</v>
      </c>
      <c r="B8" s="74" t="s">
        <v>31</v>
      </c>
      <c r="C8" s="75" t="s">
        <v>50</v>
      </c>
      <c r="D8" s="75" t="s">
        <v>70</v>
      </c>
      <c r="E8" s="115">
        <v>41386</v>
      </c>
      <c r="F8" s="75">
        <v>6</v>
      </c>
      <c r="G8" s="75">
        <v>3</v>
      </c>
      <c r="I8" s="220"/>
      <c r="J8" s="220"/>
      <c r="K8" s="220"/>
    </row>
    <row r="9" spans="1:11" ht="12.75">
      <c r="A9" s="74">
        <v>41288</v>
      </c>
      <c r="B9" s="74" t="s">
        <v>31</v>
      </c>
      <c r="C9" s="75" t="s">
        <v>29</v>
      </c>
      <c r="D9" s="75" t="s">
        <v>56</v>
      </c>
      <c r="E9" s="228">
        <v>41372</v>
      </c>
      <c r="F9" s="80">
        <v>7</v>
      </c>
      <c r="G9" s="80">
        <v>2</v>
      </c>
      <c r="I9" s="220"/>
      <c r="J9" s="220"/>
      <c r="K9" s="220"/>
    </row>
    <row r="10" spans="1:11" ht="12.75">
      <c r="A10" s="74">
        <v>41295</v>
      </c>
      <c r="B10" s="74" t="s">
        <v>30</v>
      </c>
      <c r="C10" s="75" t="s">
        <v>55</v>
      </c>
      <c r="D10" s="75" t="s">
        <v>2</v>
      </c>
      <c r="E10" s="229"/>
      <c r="F10" s="75">
        <v>4</v>
      </c>
      <c r="G10" s="75">
        <v>5</v>
      </c>
      <c r="I10" s="220"/>
      <c r="J10" s="220"/>
      <c r="K10" s="220"/>
    </row>
    <row r="11" spans="1:11" ht="12.75">
      <c r="A11" s="74">
        <v>41295</v>
      </c>
      <c r="B11" s="74" t="s">
        <v>30</v>
      </c>
      <c r="C11" s="75" t="s">
        <v>44</v>
      </c>
      <c r="D11" s="75" t="s">
        <v>69</v>
      </c>
      <c r="E11" s="229"/>
      <c r="F11" s="75">
        <v>5</v>
      </c>
      <c r="G11" s="75">
        <v>4</v>
      </c>
      <c r="I11" s="220"/>
      <c r="J11" s="220"/>
      <c r="K11" s="220"/>
    </row>
    <row r="12" spans="1:11" ht="12.75">
      <c r="A12" s="74">
        <v>41295</v>
      </c>
      <c r="B12" s="74" t="s">
        <v>30</v>
      </c>
      <c r="C12" s="75" t="s">
        <v>54</v>
      </c>
      <c r="D12" s="75" t="s">
        <v>23</v>
      </c>
      <c r="E12" s="229"/>
      <c r="F12" s="75">
        <v>4</v>
      </c>
      <c r="G12" s="75">
        <v>5</v>
      </c>
      <c r="I12" s="220"/>
      <c r="J12" s="220"/>
      <c r="K12" s="220"/>
    </row>
    <row r="13" spans="1:7" ht="12.75">
      <c r="A13" s="74">
        <v>41295</v>
      </c>
      <c r="B13" s="74" t="s">
        <v>30</v>
      </c>
      <c r="C13" s="75" t="s">
        <v>0</v>
      </c>
      <c r="D13" s="75" t="s">
        <v>5</v>
      </c>
      <c r="E13" s="229"/>
      <c r="F13" s="80">
        <v>6</v>
      </c>
      <c r="G13" s="80">
        <v>3</v>
      </c>
    </row>
    <row r="14" spans="1:10" ht="12.75">
      <c r="A14" s="74">
        <v>41295</v>
      </c>
      <c r="B14" s="74" t="s">
        <v>31</v>
      </c>
      <c r="C14" s="75" t="s">
        <v>1</v>
      </c>
      <c r="D14" s="75" t="s">
        <v>50</v>
      </c>
      <c r="E14" s="229"/>
      <c r="F14" s="75">
        <v>5</v>
      </c>
      <c r="G14" s="75">
        <v>4</v>
      </c>
      <c r="J14" s="91"/>
    </row>
    <row r="15" spans="1:7" ht="12.75">
      <c r="A15" s="74">
        <v>41295</v>
      </c>
      <c r="B15" s="74" t="s">
        <v>31</v>
      </c>
      <c r="C15" s="75" t="s">
        <v>70</v>
      </c>
      <c r="D15" s="75" t="s">
        <v>63</v>
      </c>
      <c r="E15" s="230"/>
      <c r="F15" s="75">
        <v>6</v>
      </c>
      <c r="G15" s="75">
        <v>3</v>
      </c>
    </row>
    <row r="16" spans="1:10" ht="12.75">
      <c r="A16" s="74">
        <v>41351</v>
      </c>
      <c r="B16" s="114" t="s">
        <v>72</v>
      </c>
      <c r="C16" s="75" t="s">
        <v>23</v>
      </c>
      <c r="D16" s="75" t="s">
        <v>29</v>
      </c>
      <c r="E16" s="115">
        <v>41021</v>
      </c>
      <c r="F16" s="41">
        <v>1</v>
      </c>
      <c r="G16" s="41">
        <v>8</v>
      </c>
      <c r="J16" s="105"/>
    </row>
    <row r="17" spans="1:11" ht="12.75">
      <c r="A17" s="74">
        <v>41295</v>
      </c>
      <c r="B17" s="74" t="s">
        <v>31</v>
      </c>
      <c r="C17" s="75" t="s">
        <v>52</v>
      </c>
      <c r="D17" s="75" t="s">
        <v>29</v>
      </c>
      <c r="E17" s="117">
        <v>41393</v>
      </c>
      <c r="F17" s="41">
        <v>6</v>
      </c>
      <c r="G17" s="41">
        <v>3</v>
      </c>
      <c r="K17" s="118"/>
    </row>
    <row r="18" spans="1:7" ht="12.75">
      <c r="A18" s="73"/>
      <c r="B18" s="73"/>
      <c r="C18" s="41"/>
      <c r="D18" s="41"/>
      <c r="E18" s="41"/>
      <c r="F18" s="41"/>
      <c r="G18" s="41"/>
    </row>
    <row r="19" spans="1:11" ht="12.75">
      <c r="A19" s="73"/>
      <c r="B19" s="73"/>
      <c r="C19" s="41"/>
      <c r="D19" s="41"/>
      <c r="E19" s="41"/>
      <c r="F19" s="41"/>
      <c r="G19" s="41"/>
      <c r="J19" s="106"/>
      <c r="K19" s="106"/>
    </row>
    <row r="20" spans="1:11" ht="12.75">
      <c r="A20" s="73"/>
      <c r="B20" s="73"/>
      <c r="C20" s="41"/>
      <c r="D20" s="41"/>
      <c r="E20" s="41"/>
      <c r="F20" s="41"/>
      <c r="G20" s="41"/>
      <c r="J20" s="106"/>
      <c r="K20" s="106"/>
    </row>
    <row r="21" spans="1:11" ht="12.75">
      <c r="A21" s="73"/>
      <c r="B21" s="73"/>
      <c r="C21" s="41"/>
      <c r="D21" s="41"/>
      <c r="E21" s="41"/>
      <c r="F21" s="41"/>
      <c r="G21" s="41"/>
      <c r="J21" s="106"/>
      <c r="K21" s="106"/>
    </row>
    <row r="22" spans="1:11" ht="12.75">
      <c r="A22" s="73"/>
      <c r="B22" s="73"/>
      <c r="C22" s="41"/>
      <c r="D22" s="41"/>
      <c r="E22" s="41"/>
      <c r="F22" s="41"/>
      <c r="G22" s="41"/>
      <c r="K22" s="106"/>
    </row>
    <row r="23" spans="1:10" ht="12.75">
      <c r="A23" s="73"/>
      <c r="B23" s="73"/>
      <c r="C23" s="41"/>
      <c r="D23" s="41"/>
      <c r="E23" s="41"/>
      <c r="F23" s="41"/>
      <c r="G23" s="41"/>
      <c r="J23" s="105"/>
    </row>
    <row r="24" spans="11:12" ht="12.75">
      <c r="K24" s="118"/>
      <c r="L24" s="105"/>
    </row>
    <row r="25" ht="12.75">
      <c r="J25" s="106"/>
    </row>
    <row r="26" spans="10:12" ht="12.75">
      <c r="J26" s="106"/>
      <c r="K26" s="106"/>
      <c r="L26" s="106"/>
    </row>
    <row r="27" spans="10:12" ht="12.75">
      <c r="J27" s="106"/>
      <c r="K27" s="106"/>
      <c r="L27" s="106"/>
    </row>
    <row r="28" spans="10:12" ht="12.75">
      <c r="J28" s="106"/>
      <c r="K28" s="106"/>
      <c r="L28" s="106"/>
    </row>
    <row r="29" ht="12.75">
      <c r="L29" s="106"/>
    </row>
    <row r="30" ht="12.75">
      <c r="J30" s="87"/>
    </row>
    <row r="31" spans="10:12" ht="12.75">
      <c r="J31" s="87"/>
      <c r="L31" s="105"/>
    </row>
    <row r="32" spans="3:11" ht="12.75">
      <c r="C32" s="219"/>
      <c r="J32" s="87"/>
      <c r="K32" s="219"/>
    </row>
    <row r="33" spans="3:12" ht="12.75">
      <c r="C33" s="219"/>
      <c r="J33" s="87"/>
      <c r="K33" s="219"/>
      <c r="L33" s="106"/>
    </row>
    <row r="34" ht="12.75">
      <c r="L34" s="106"/>
    </row>
    <row r="35" ht="12.75">
      <c r="L35" s="106"/>
    </row>
    <row r="36" ht="12.75">
      <c r="L36" s="106"/>
    </row>
  </sheetData>
  <sheetProtection selectLockedCells="1"/>
  <mergeCells count="9">
    <mergeCell ref="C32:C33"/>
    <mergeCell ref="K32:K33"/>
    <mergeCell ref="I6:K12"/>
    <mergeCell ref="F1:G1"/>
    <mergeCell ref="A1:A2"/>
    <mergeCell ref="C1:C2"/>
    <mergeCell ref="D1:D2"/>
    <mergeCell ref="E1:E2"/>
    <mergeCell ref="E9:E15"/>
  </mergeCells>
  <printOptions/>
  <pageMargins left="0.75" right="0.75" top="1" bottom="1" header="0.5" footer="0.5"/>
  <pageSetup fitToHeight="1" fitToWidth="1"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10.375" style="0" customWidth="1"/>
    <col min="2" max="7" width="12.50390625" style="0" customWidth="1"/>
    <col min="8" max="9" width="9.125" style="0" bestFit="1" customWidth="1"/>
    <col min="10" max="10" width="9.75390625" style="0" bestFit="1" customWidth="1"/>
    <col min="11" max="11" width="12.50390625" style="0" customWidth="1"/>
  </cols>
  <sheetData>
    <row r="1" spans="1:7" ht="15">
      <c r="A1" s="234" t="s">
        <v>93</v>
      </c>
      <c r="B1" s="233" t="s">
        <v>28</v>
      </c>
      <c r="C1" s="233" t="s">
        <v>84</v>
      </c>
      <c r="D1" s="233" t="s">
        <v>82</v>
      </c>
      <c r="E1" s="233" t="s">
        <v>81</v>
      </c>
      <c r="F1" s="233" t="s">
        <v>80</v>
      </c>
      <c r="G1" s="233" t="s">
        <v>77</v>
      </c>
    </row>
    <row r="2" spans="1:7" ht="15">
      <c r="A2" s="49" t="s">
        <v>94</v>
      </c>
      <c r="B2" s="237" t="s">
        <v>55</v>
      </c>
      <c r="C2" s="237"/>
      <c r="D2" s="238" t="s">
        <v>70</v>
      </c>
      <c r="E2" s="238" t="s">
        <v>1</v>
      </c>
      <c r="F2" s="238" t="s">
        <v>54</v>
      </c>
      <c r="G2" s="237"/>
    </row>
    <row r="3" spans="1:7" ht="15">
      <c r="A3" s="49" t="s">
        <v>95</v>
      </c>
      <c r="B3" s="41" t="s">
        <v>4</v>
      </c>
      <c r="C3" s="235" t="s">
        <v>52</v>
      </c>
      <c r="D3" s="232" t="s">
        <v>2</v>
      </c>
      <c r="E3" s="232" t="s">
        <v>63</v>
      </c>
      <c r="F3" s="232" t="s">
        <v>56</v>
      </c>
      <c r="G3" s="41"/>
    </row>
    <row r="4" spans="1:7" ht="15">
      <c r="A4" s="236" t="s">
        <v>96</v>
      </c>
      <c r="B4" s="41" t="s">
        <v>86</v>
      </c>
      <c r="C4" s="231" t="s">
        <v>50</v>
      </c>
      <c r="D4" s="231" t="s">
        <v>5</v>
      </c>
      <c r="E4" s="231" t="s">
        <v>44</v>
      </c>
      <c r="F4" s="231" t="s">
        <v>29</v>
      </c>
      <c r="G4" s="231" t="s">
        <v>63</v>
      </c>
    </row>
    <row r="5" spans="1:7" ht="15">
      <c r="A5" s="236" t="s">
        <v>97</v>
      </c>
      <c r="B5" s="41" t="s">
        <v>55</v>
      </c>
      <c r="C5" s="231" t="s">
        <v>78</v>
      </c>
      <c r="D5" s="231" t="s">
        <v>70</v>
      </c>
      <c r="E5" s="231" t="s">
        <v>1</v>
      </c>
      <c r="F5" s="231" t="s">
        <v>54</v>
      </c>
      <c r="G5" s="232" t="s">
        <v>29</v>
      </c>
    </row>
    <row r="6" spans="1:7" ht="15">
      <c r="A6" s="236" t="s">
        <v>98</v>
      </c>
      <c r="B6" s="41" t="s">
        <v>2</v>
      </c>
      <c r="C6" s="231" t="s">
        <v>83</v>
      </c>
      <c r="D6" s="231" t="s">
        <v>0</v>
      </c>
      <c r="E6" s="231" t="s">
        <v>79</v>
      </c>
      <c r="F6" s="231" t="s">
        <v>52</v>
      </c>
      <c r="G6" s="232" t="s">
        <v>29</v>
      </c>
    </row>
    <row r="7" spans="1:7" ht="15">
      <c r="A7" s="236" t="s">
        <v>92</v>
      </c>
      <c r="B7" s="41" t="s">
        <v>1</v>
      </c>
      <c r="C7" s="231" t="s">
        <v>44</v>
      </c>
      <c r="D7" s="231" t="s">
        <v>2</v>
      </c>
      <c r="E7" s="232" t="s">
        <v>76</v>
      </c>
      <c r="F7" s="231" t="s">
        <v>79</v>
      </c>
      <c r="G7" s="232" t="s">
        <v>29</v>
      </c>
    </row>
    <row r="8" spans="1:7" ht="15">
      <c r="A8" s="236" t="s">
        <v>91</v>
      </c>
      <c r="B8" s="41" t="s">
        <v>23</v>
      </c>
      <c r="C8" s="231" t="s">
        <v>54</v>
      </c>
      <c r="D8" s="231" t="s">
        <v>5</v>
      </c>
      <c r="E8" s="231" t="s">
        <v>1</v>
      </c>
      <c r="F8" s="231" t="s">
        <v>78</v>
      </c>
      <c r="G8" s="232" t="s">
        <v>29</v>
      </c>
    </row>
    <row r="9" spans="1:7" ht="15">
      <c r="A9" s="236" t="s">
        <v>90</v>
      </c>
      <c r="B9" s="41" t="s">
        <v>2</v>
      </c>
      <c r="C9" s="231" t="s">
        <v>54</v>
      </c>
      <c r="D9" s="41"/>
      <c r="E9" s="41"/>
      <c r="F9" s="41"/>
      <c r="G9" s="232" t="s">
        <v>44</v>
      </c>
    </row>
    <row r="10" spans="1:7" ht="15">
      <c r="A10" s="236" t="s">
        <v>89</v>
      </c>
      <c r="B10" s="41" t="s">
        <v>54</v>
      </c>
      <c r="C10" s="231" t="s">
        <v>2</v>
      </c>
      <c r="D10" s="41"/>
      <c r="E10" s="41"/>
      <c r="F10" s="41"/>
      <c r="G10" s="49" t="s">
        <v>85</v>
      </c>
    </row>
    <row r="11" spans="1:7" ht="15">
      <c r="A11" s="236" t="s">
        <v>88</v>
      </c>
      <c r="B11" s="41" t="s">
        <v>79</v>
      </c>
      <c r="C11" s="231" t="s">
        <v>44</v>
      </c>
      <c r="D11" s="41"/>
      <c r="E11" s="231" t="s">
        <v>44</v>
      </c>
      <c r="F11" s="231" t="s">
        <v>3</v>
      </c>
      <c r="G11" s="49" t="s">
        <v>85</v>
      </c>
    </row>
    <row r="12" spans="1:7" ht="12.75">
      <c r="A12" s="236" t="s">
        <v>87</v>
      </c>
      <c r="B12" s="41" t="s">
        <v>85</v>
      </c>
      <c r="C12" s="41"/>
      <c r="D12" s="41"/>
      <c r="E12" s="41"/>
      <c r="F12" s="41"/>
      <c r="G12" s="49" t="s">
        <v>85</v>
      </c>
    </row>
    <row r="19" ht="12.75">
      <c r="A19" s="5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1" sqref="A21"/>
    </sheetView>
  </sheetViews>
  <sheetFormatPr defaultColWidth="9.00390625" defaultRowHeight="18" customHeight="1"/>
  <cols>
    <col min="1" max="1" width="8.75390625" style="239" customWidth="1"/>
    <col min="2" max="10" width="11.25390625" style="5" customWidth="1"/>
    <col min="11" max="11" width="27.625" style="5" customWidth="1"/>
    <col min="12" max="12" width="32.625" style="5" customWidth="1"/>
    <col min="13" max="16384" width="11.25390625" style="5" customWidth="1"/>
  </cols>
  <sheetData>
    <row r="1" spans="1:12" ht="18" customHeight="1">
      <c r="A1" s="241" t="s">
        <v>100</v>
      </c>
      <c r="B1" s="248" t="s">
        <v>101</v>
      </c>
      <c r="C1" s="248" t="s">
        <v>102</v>
      </c>
      <c r="D1" s="248" t="s">
        <v>103</v>
      </c>
      <c r="E1" s="248" t="s">
        <v>104</v>
      </c>
      <c r="F1" s="248" t="s">
        <v>30</v>
      </c>
      <c r="G1" s="248" t="s">
        <v>31</v>
      </c>
      <c r="H1" s="248" t="s">
        <v>105</v>
      </c>
      <c r="I1" s="248" t="s">
        <v>106</v>
      </c>
      <c r="J1" s="248" t="s">
        <v>107</v>
      </c>
      <c r="K1" s="248" t="s">
        <v>108</v>
      </c>
      <c r="L1" s="248" t="s">
        <v>109</v>
      </c>
    </row>
    <row r="2" spans="1:12" s="240" customFormat="1" ht="18" customHeight="1">
      <c r="A2" s="241" t="s">
        <v>158</v>
      </c>
      <c r="B2" s="242"/>
      <c r="C2" s="242"/>
      <c r="D2" s="243" t="s">
        <v>159</v>
      </c>
      <c r="E2" s="242"/>
      <c r="F2" s="242"/>
      <c r="G2" s="242"/>
      <c r="H2" s="242"/>
      <c r="I2" s="242"/>
      <c r="J2" s="242"/>
      <c r="K2" s="242"/>
      <c r="L2" s="242"/>
    </row>
    <row r="3" spans="1:12" s="240" customFormat="1" ht="18" customHeight="1">
      <c r="A3" s="241" t="s">
        <v>157</v>
      </c>
      <c r="B3" s="242"/>
      <c r="C3" s="242"/>
      <c r="D3" s="243" t="s">
        <v>111</v>
      </c>
      <c r="E3" s="242"/>
      <c r="F3" s="242"/>
      <c r="G3" s="242"/>
      <c r="H3" s="242"/>
      <c r="I3" s="242"/>
      <c r="J3" s="242"/>
      <c r="K3" s="242"/>
      <c r="L3" s="242"/>
    </row>
    <row r="4" spans="1:12" s="240" customFormat="1" ht="18" customHeight="1">
      <c r="A4" s="241" t="s">
        <v>156</v>
      </c>
      <c r="B4" s="242"/>
      <c r="C4" s="242"/>
      <c r="D4" s="243" t="s">
        <v>111</v>
      </c>
      <c r="E4" s="242"/>
      <c r="F4" s="242"/>
      <c r="G4" s="242"/>
      <c r="H4" s="242"/>
      <c r="I4" s="242"/>
      <c r="J4" s="242"/>
      <c r="K4" s="242"/>
      <c r="L4" s="242"/>
    </row>
    <row r="5" spans="1:12" s="240" customFormat="1" ht="18" customHeight="1">
      <c r="A5" s="241" t="s">
        <v>155</v>
      </c>
      <c r="B5" s="242"/>
      <c r="C5" s="242"/>
      <c r="D5" s="243" t="s">
        <v>111</v>
      </c>
      <c r="E5" s="242"/>
      <c r="F5" s="242"/>
      <c r="G5" s="242"/>
      <c r="H5" s="242"/>
      <c r="I5" s="242"/>
      <c r="J5" s="242"/>
      <c r="K5" s="242"/>
      <c r="L5" s="242"/>
    </row>
    <row r="6" spans="1:12" s="240" customFormat="1" ht="18" customHeight="1">
      <c r="A6" s="241" t="s">
        <v>154</v>
      </c>
      <c r="B6" s="242"/>
      <c r="C6" s="242"/>
      <c r="D6" s="243" t="s">
        <v>111</v>
      </c>
      <c r="E6" s="242"/>
      <c r="F6" s="242"/>
      <c r="G6" s="242"/>
      <c r="H6" s="242"/>
      <c r="I6" s="242"/>
      <c r="J6" s="242"/>
      <c r="K6" s="242"/>
      <c r="L6" s="242"/>
    </row>
    <row r="7" spans="1:12" s="240" customFormat="1" ht="18" customHeight="1">
      <c r="A7" s="241" t="s">
        <v>153</v>
      </c>
      <c r="B7" s="242"/>
      <c r="C7" s="242"/>
      <c r="D7" s="243" t="s">
        <v>4</v>
      </c>
      <c r="E7" s="242"/>
      <c r="F7" s="242"/>
      <c r="G7" s="242"/>
      <c r="H7" s="242"/>
      <c r="I7" s="242"/>
      <c r="J7" s="242"/>
      <c r="K7" s="242"/>
      <c r="L7" s="242"/>
    </row>
    <row r="8" spans="1:12" s="240" customFormat="1" ht="18" customHeight="1">
      <c r="A8" s="241" t="s">
        <v>152</v>
      </c>
      <c r="B8" s="242"/>
      <c r="C8" s="242"/>
      <c r="D8" s="243" t="s">
        <v>79</v>
      </c>
      <c r="E8" s="242"/>
      <c r="F8" s="242"/>
      <c r="G8" s="242"/>
      <c r="H8" s="242"/>
      <c r="I8" s="242"/>
      <c r="J8" s="242"/>
      <c r="K8" s="242"/>
      <c r="L8" s="242"/>
    </row>
    <row r="9" spans="1:12" s="240" customFormat="1" ht="18" customHeight="1">
      <c r="A9" s="241" t="s">
        <v>151</v>
      </c>
      <c r="B9" s="242"/>
      <c r="C9" s="242"/>
      <c r="D9" s="243" t="s">
        <v>85</v>
      </c>
      <c r="E9" s="242"/>
      <c r="F9" s="242"/>
      <c r="G9" s="242"/>
      <c r="H9" s="242"/>
      <c r="I9" s="242"/>
      <c r="J9" s="242"/>
      <c r="K9" s="242"/>
      <c r="L9" s="242"/>
    </row>
    <row r="10" spans="1:12" ht="18" customHeight="1">
      <c r="A10" s="241" t="s">
        <v>150</v>
      </c>
      <c r="B10" s="242"/>
      <c r="C10" s="242"/>
      <c r="D10" s="243" t="s">
        <v>85</v>
      </c>
      <c r="E10" s="243"/>
      <c r="F10" s="244"/>
      <c r="G10" s="244"/>
      <c r="H10" s="244"/>
      <c r="I10" s="243"/>
      <c r="J10" s="243"/>
      <c r="K10" s="243"/>
      <c r="L10" s="243"/>
    </row>
    <row r="11" spans="1:12" ht="18" customHeight="1">
      <c r="A11" s="241" t="s">
        <v>149</v>
      </c>
      <c r="B11" s="243" t="s">
        <v>50</v>
      </c>
      <c r="C11" s="243" t="s">
        <v>1</v>
      </c>
      <c r="D11" s="243" t="s">
        <v>50</v>
      </c>
      <c r="E11" s="243"/>
      <c r="F11" s="244"/>
      <c r="G11" s="244"/>
      <c r="H11" s="244"/>
      <c r="I11" s="243"/>
      <c r="J11" s="243"/>
      <c r="K11" s="243"/>
      <c r="L11" s="243"/>
    </row>
    <row r="12" spans="1:12" ht="18" customHeight="1">
      <c r="A12" s="241" t="s">
        <v>148</v>
      </c>
      <c r="B12" s="243" t="s">
        <v>110</v>
      </c>
      <c r="C12" s="243" t="s">
        <v>4</v>
      </c>
      <c r="D12" s="243" t="s">
        <v>4</v>
      </c>
      <c r="E12" s="243"/>
      <c r="F12" s="244"/>
      <c r="G12" s="244"/>
      <c r="H12" s="244"/>
      <c r="I12" s="243"/>
      <c r="J12" s="243"/>
      <c r="K12" s="243"/>
      <c r="L12" s="243"/>
    </row>
    <row r="13" spans="1:12" ht="18" customHeight="1">
      <c r="A13" s="241" t="s">
        <v>147</v>
      </c>
      <c r="B13" s="243" t="s">
        <v>50</v>
      </c>
      <c r="C13" s="243" t="s">
        <v>111</v>
      </c>
      <c r="D13" s="243" t="s">
        <v>112</v>
      </c>
      <c r="E13" s="243"/>
      <c r="F13" s="244"/>
      <c r="G13" s="244"/>
      <c r="H13" s="244"/>
      <c r="I13" s="243"/>
      <c r="J13" s="243"/>
      <c r="K13" s="243"/>
      <c r="L13" s="243"/>
    </row>
    <row r="14" spans="1:12" ht="18" customHeight="1">
      <c r="A14" s="241" t="s">
        <v>146</v>
      </c>
      <c r="B14" s="243" t="s">
        <v>110</v>
      </c>
      <c r="C14" s="243" t="s">
        <v>5</v>
      </c>
      <c r="D14" s="243" t="s">
        <v>78</v>
      </c>
      <c r="E14" s="243"/>
      <c r="F14" s="244"/>
      <c r="G14" s="244"/>
      <c r="H14" s="244"/>
      <c r="I14" s="243"/>
      <c r="J14" s="243"/>
      <c r="K14" s="243"/>
      <c r="L14" s="243"/>
    </row>
    <row r="15" spans="1:12" ht="18" customHeight="1">
      <c r="A15" s="241" t="s">
        <v>145</v>
      </c>
      <c r="B15" s="243" t="s">
        <v>110</v>
      </c>
      <c r="C15" s="243" t="s">
        <v>112</v>
      </c>
      <c r="D15" s="243" t="s">
        <v>4</v>
      </c>
      <c r="E15" s="243"/>
      <c r="F15" s="244"/>
      <c r="G15" s="244"/>
      <c r="H15" s="244"/>
      <c r="I15" s="243"/>
      <c r="J15" s="243"/>
      <c r="K15" s="243"/>
      <c r="L15" s="243"/>
    </row>
    <row r="16" spans="1:12" ht="18" customHeight="1">
      <c r="A16" s="241" t="s">
        <v>144</v>
      </c>
      <c r="B16" s="243" t="s">
        <v>85</v>
      </c>
      <c r="C16" s="243" t="s">
        <v>113</v>
      </c>
      <c r="D16" s="243"/>
      <c r="E16" s="243"/>
      <c r="F16" s="244"/>
      <c r="G16" s="244"/>
      <c r="H16" s="244"/>
      <c r="I16" s="243"/>
      <c r="J16" s="243"/>
      <c r="K16" s="243"/>
      <c r="L16" s="243"/>
    </row>
    <row r="17" spans="1:12" ht="18" customHeight="1">
      <c r="A17" s="241" t="s">
        <v>143</v>
      </c>
      <c r="B17" s="243"/>
      <c r="C17" s="243"/>
      <c r="D17" s="243"/>
      <c r="E17" s="243"/>
      <c r="F17" s="244"/>
      <c r="G17" s="244"/>
      <c r="H17" s="244"/>
      <c r="I17" s="243"/>
      <c r="J17" s="243"/>
      <c r="K17" s="243"/>
      <c r="L17" s="243"/>
    </row>
    <row r="18" spans="1:12" ht="18" customHeight="1">
      <c r="A18" s="241" t="s">
        <v>142</v>
      </c>
      <c r="B18" s="243"/>
      <c r="C18" s="243"/>
      <c r="D18" s="243"/>
      <c r="E18" s="243"/>
      <c r="F18" s="244"/>
      <c r="G18" s="244"/>
      <c r="H18" s="244"/>
      <c r="I18" s="243"/>
      <c r="J18" s="243"/>
      <c r="K18" s="243"/>
      <c r="L18" s="243"/>
    </row>
    <row r="19" spans="1:12" ht="18" customHeight="1">
      <c r="A19" s="241" t="s">
        <v>141</v>
      </c>
      <c r="B19" s="243" t="s">
        <v>5</v>
      </c>
      <c r="C19" s="243" t="s">
        <v>54</v>
      </c>
      <c r="D19" s="243" t="s">
        <v>78</v>
      </c>
      <c r="E19" s="243"/>
      <c r="F19" s="244"/>
      <c r="G19" s="244"/>
      <c r="H19" s="244"/>
      <c r="I19" s="243"/>
      <c r="J19" s="243"/>
      <c r="K19" s="243"/>
      <c r="L19" s="243"/>
    </row>
    <row r="20" spans="1:12" ht="18" customHeight="1">
      <c r="A20" s="241" t="s">
        <v>140</v>
      </c>
      <c r="B20" s="243" t="s">
        <v>0</v>
      </c>
      <c r="C20" s="243" t="s">
        <v>3</v>
      </c>
      <c r="D20" s="243" t="s">
        <v>114</v>
      </c>
      <c r="E20" s="243"/>
      <c r="F20" s="243" t="s">
        <v>2</v>
      </c>
      <c r="G20" s="245"/>
      <c r="H20" s="243" t="s">
        <v>132</v>
      </c>
      <c r="I20" s="243"/>
      <c r="J20" s="243"/>
      <c r="K20" s="243" t="s">
        <v>115</v>
      </c>
      <c r="L20" s="243" t="s">
        <v>116</v>
      </c>
    </row>
    <row r="21" spans="1:12" ht="18" customHeight="1">
      <c r="A21" s="241" t="s">
        <v>87</v>
      </c>
      <c r="B21" s="243" t="s">
        <v>0</v>
      </c>
      <c r="C21" s="243" t="s">
        <v>117</v>
      </c>
      <c r="D21" s="243" t="s">
        <v>117</v>
      </c>
      <c r="E21" s="243"/>
      <c r="F21" s="243" t="s">
        <v>65</v>
      </c>
      <c r="G21" s="243" t="s">
        <v>131</v>
      </c>
      <c r="H21" s="243" t="s">
        <v>1</v>
      </c>
      <c r="I21" s="243"/>
      <c r="J21" s="243"/>
      <c r="K21" s="243" t="s">
        <v>118</v>
      </c>
      <c r="L21" s="243" t="s">
        <v>133</v>
      </c>
    </row>
    <row r="22" spans="1:12" ht="18" customHeight="1">
      <c r="A22" s="241" t="s">
        <v>88</v>
      </c>
      <c r="B22" s="243" t="s">
        <v>4</v>
      </c>
      <c r="C22" s="243" t="s">
        <v>114</v>
      </c>
      <c r="D22" s="243" t="s">
        <v>0</v>
      </c>
      <c r="E22" s="243" t="s">
        <v>114</v>
      </c>
      <c r="F22" s="243" t="s">
        <v>0</v>
      </c>
      <c r="G22" s="243" t="s">
        <v>23</v>
      </c>
      <c r="H22" s="243" t="s">
        <v>79</v>
      </c>
      <c r="I22" s="243"/>
      <c r="J22" s="243"/>
      <c r="K22" s="243" t="s">
        <v>118</v>
      </c>
      <c r="L22" s="243" t="s">
        <v>119</v>
      </c>
    </row>
    <row r="23" spans="1:12" ht="18" customHeight="1">
      <c r="A23" s="241" t="s">
        <v>89</v>
      </c>
      <c r="B23" s="243" t="s">
        <v>117</v>
      </c>
      <c r="C23" s="243" t="s">
        <v>120</v>
      </c>
      <c r="D23" s="243" t="s">
        <v>1</v>
      </c>
      <c r="E23" s="243" t="s">
        <v>114</v>
      </c>
      <c r="F23" s="243" t="s">
        <v>114</v>
      </c>
      <c r="G23" s="243" t="s">
        <v>4</v>
      </c>
      <c r="H23" s="243" t="s">
        <v>4</v>
      </c>
      <c r="I23" s="243" t="s">
        <v>3</v>
      </c>
      <c r="J23" s="243" t="s">
        <v>4</v>
      </c>
      <c r="K23" s="246" t="s">
        <v>122</v>
      </c>
      <c r="L23" s="243" t="s">
        <v>123</v>
      </c>
    </row>
    <row r="24" spans="1:12" ht="18" customHeight="1">
      <c r="A24" s="241" t="s">
        <v>90</v>
      </c>
      <c r="B24" s="243" t="s">
        <v>4</v>
      </c>
      <c r="C24" s="243" t="s">
        <v>0</v>
      </c>
      <c r="D24" s="243" t="s">
        <v>78</v>
      </c>
      <c r="E24" s="243" t="s">
        <v>5</v>
      </c>
      <c r="F24" s="243" t="s">
        <v>1</v>
      </c>
      <c r="G24" s="243" t="s">
        <v>121</v>
      </c>
      <c r="H24" s="243"/>
      <c r="I24" s="243"/>
      <c r="J24" s="243" t="s">
        <v>1</v>
      </c>
      <c r="K24" s="246" t="s">
        <v>124</v>
      </c>
      <c r="L24" s="243" t="s">
        <v>125</v>
      </c>
    </row>
    <row r="25" spans="1:12" ht="18" customHeight="1">
      <c r="A25" s="241" t="s">
        <v>91</v>
      </c>
      <c r="B25" s="243" t="s">
        <v>1</v>
      </c>
      <c r="C25" s="243" t="s">
        <v>167</v>
      </c>
      <c r="D25" s="243" t="s">
        <v>29</v>
      </c>
      <c r="E25" s="243" t="s">
        <v>5</v>
      </c>
      <c r="F25" s="243" t="s">
        <v>79</v>
      </c>
      <c r="G25" s="243" t="s">
        <v>3</v>
      </c>
      <c r="H25" s="243"/>
      <c r="I25" s="243"/>
      <c r="J25" s="243" t="s">
        <v>78</v>
      </c>
      <c r="K25" s="246" t="s">
        <v>126</v>
      </c>
      <c r="L25" s="243" t="s">
        <v>123</v>
      </c>
    </row>
    <row r="26" spans="1:12" ht="18" customHeight="1">
      <c r="A26" s="241" t="s">
        <v>92</v>
      </c>
      <c r="B26" s="243" t="s">
        <v>44</v>
      </c>
      <c r="C26" s="243" t="s">
        <v>52</v>
      </c>
      <c r="D26" s="243" t="s">
        <v>4</v>
      </c>
      <c r="E26" s="243" t="s">
        <v>52</v>
      </c>
      <c r="F26" s="243" t="s">
        <v>29</v>
      </c>
      <c r="G26" s="243" t="s">
        <v>78</v>
      </c>
      <c r="H26" s="243"/>
      <c r="I26" s="243"/>
      <c r="J26" s="243" t="s">
        <v>29</v>
      </c>
      <c r="K26" s="246" t="s">
        <v>127</v>
      </c>
      <c r="L26" s="246" t="s">
        <v>128</v>
      </c>
    </row>
    <row r="27" spans="1:12" ht="18" customHeight="1">
      <c r="A27" s="241" t="s">
        <v>139</v>
      </c>
      <c r="B27" s="243" t="s">
        <v>0</v>
      </c>
      <c r="C27" s="243" t="s">
        <v>2</v>
      </c>
      <c r="D27" s="243" t="s">
        <v>52</v>
      </c>
      <c r="E27" s="243" t="s">
        <v>55</v>
      </c>
      <c r="F27" s="243" t="s">
        <v>3</v>
      </c>
      <c r="G27" s="243" t="s">
        <v>78</v>
      </c>
      <c r="H27" s="247"/>
      <c r="I27" s="243"/>
      <c r="J27" s="243" t="s">
        <v>3</v>
      </c>
      <c r="K27" s="246" t="s">
        <v>134</v>
      </c>
      <c r="L27" s="246" t="s">
        <v>129</v>
      </c>
    </row>
    <row r="28" spans="1:12" ht="18" customHeight="1">
      <c r="A28" s="241" t="s">
        <v>97</v>
      </c>
      <c r="B28" s="243" t="s">
        <v>79</v>
      </c>
      <c r="C28" s="243" t="s">
        <v>1</v>
      </c>
      <c r="D28" s="243" t="s">
        <v>79</v>
      </c>
      <c r="E28" s="243" t="s">
        <v>52</v>
      </c>
      <c r="F28" s="243" t="s">
        <v>0</v>
      </c>
      <c r="G28" s="243" t="s">
        <v>23</v>
      </c>
      <c r="H28" s="247"/>
      <c r="I28" s="243"/>
      <c r="J28" s="243" t="s">
        <v>0</v>
      </c>
      <c r="K28" s="246" t="s">
        <v>135</v>
      </c>
      <c r="L28" s="246" t="s">
        <v>130</v>
      </c>
    </row>
    <row r="29" spans="1:12" ht="18" customHeight="1">
      <c r="A29" s="241" t="s">
        <v>96</v>
      </c>
      <c r="B29" s="243" t="s">
        <v>0</v>
      </c>
      <c r="C29" s="243" t="s">
        <v>55</v>
      </c>
      <c r="D29" s="243" t="s">
        <v>52</v>
      </c>
      <c r="E29" s="243" t="s">
        <v>54</v>
      </c>
      <c r="F29" s="243" t="s">
        <v>56</v>
      </c>
      <c r="G29" s="243" t="s">
        <v>3</v>
      </c>
      <c r="H29" s="247"/>
      <c r="I29" s="243"/>
      <c r="J29" s="243" t="s">
        <v>54</v>
      </c>
      <c r="K29" s="246" t="s">
        <v>136</v>
      </c>
      <c r="L29" s="246" t="s">
        <v>137</v>
      </c>
    </row>
    <row r="30" spans="1:12" ht="18" customHeight="1">
      <c r="A30" s="241" t="s">
        <v>95</v>
      </c>
      <c r="B30" s="243" t="s">
        <v>3</v>
      </c>
      <c r="C30" s="243" t="s">
        <v>29</v>
      </c>
      <c r="D30" s="243"/>
      <c r="E30" s="243"/>
      <c r="F30" s="243" t="s">
        <v>44</v>
      </c>
      <c r="G30" s="243" t="s">
        <v>63</v>
      </c>
      <c r="H30" s="247"/>
      <c r="I30" s="243"/>
      <c r="J30" s="243"/>
      <c r="K30" s="246" t="s">
        <v>138</v>
      </c>
      <c r="L30" s="246" t="s">
        <v>130</v>
      </c>
    </row>
    <row r="31" spans="1:12" ht="18" customHeight="1">
      <c r="A31" s="241" t="s">
        <v>160</v>
      </c>
      <c r="B31" s="243"/>
      <c r="C31" s="243"/>
      <c r="D31" s="243"/>
      <c r="E31" s="243"/>
      <c r="F31" s="243"/>
      <c r="G31" s="243"/>
      <c r="H31" s="247"/>
      <c r="I31" s="243"/>
      <c r="J31" s="243"/>
      <c r="K31" s="246"/>
      <c r="L31" s="246"/>
    </row>
    <row r="32" spans="1:12" ht="18" customHeight="1">
      <c r="A32" s="241" t="s">
        <v>161</v>
      </c>
      <c r="B32" s="243"/>
      <c r="C32" s="243"/>
      <c r="D32" s="243"/>
      <c r="E32" s="243"/>
      <c r="F32" s="243"/>
      <c r="G32" s="243"/>
      <c r="H32" s="247"/>
      <c r="I32" s="243"/>
      <c r="J32" s="243"/>
      <c r="K32" s="246"/>
      <c r="L32" s="246"/>
    </row>
    <row r="33" spans="1:12" ht="18" customHeight="1">
      <c r="A33" s="241" t="s">
        <v>162</v>
      </c>
      <c r="B33" s="243"/>
      <c r="C33" s="243"/>
      <c r="D33" s="243"/>
      <c r="E33" s="243"/>
      <c r="F33" s="243"/>
      <c r="G33" s="243"/>
      <c r="H33" s="247"/>
      <c r="I33" s="243"/>
      <c r="J33" s="243"/>
      <c r="K33" s="246"/>
      <c r="L33" s="246"/>
    </row>
    <row r="34" spans="1:12" ht="18" customHeight="1">
      <c r="A34" s="241" t="s">
        <v>163</v>
      </c>
      <c r="B34" s="243"/>
      <c r="C34" s="243"/>
      <c r="D34" s="243"/>
      <c r="E34" s="243"/>
      <c r="F34" s="243"/>
      <c r="G34" s="243"/>
      <c r="H34" s="247"/>
      <c r="I34" s="243"/>
      <c r="J34" s="243"/>
      <c r="K34" s="246"/>
      <c r="L34" s="246"/>
    </row>
    <row r="35" spans="1:12" ht="18" customHeight="1">
      <c r="A35" s="241" t="s">
        <v>164</v>
      </c>
      <c r="B35" s="243"/>
      <c r="C35" s="243"/>
      <c r="D35" s="243"/>
      <c r="E35" s="243"/>
      <c r="F35" s="243"/>
      <c r="G35" s="243"/>
      <c r="H35" s="247"/>
      <c r="I35" s="243"/>
      <c r="J35" s="243"/>
      <c r="K35" s="246"/>
      <c r="L35" s="246"/>
    </row>
    <row r="36" spans="1:12" ht="18" customHeight="1">
      <c r="A36" s="241" t="s">
        <v>165</v>
      </c>
      <c r="B36" s="243"/>
      <c r="C36" s="243"/>
      <c r="D36" s="243"/>
      <c r="E36" s="243"/>
      <c r="F36" s="243"/>
      <c r="G36" s="243"/>
      <c r="H36" s="247"/>
      <c r="I36" s="243"/>
      <c r="J36" s="243"/>
      <c r="K36" s="246"/>
      <c r="L36" s="246"/>
    </row>
    <row r="37" spans="1:12" ht="18" customHeight="1">
      <c r="A37" s="241" t="s">
        <v>166</v>
      </c>
      <c r="B37" s="243"/>
      <c r="C37" s="243"/>
      <c r="D37" s="243"/>
      <c r="E37" s="243"/>
      <c r="F37" s="243"/>
      <c r="G37" s="245"/>
      <c r="H37" s="247"/>
      <c r="I37" s="243"/>
      <c r="J37" s="243"/>
      <c r="K37" s="246"/>
      <c r="L37" s="2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Potters Bar Cribbage League - Winners</dc:title>
  <dc:subject/>
  <dc:creator>les berry</dc:creator>
  <cp:keywords/>
  <dc:description/>
  <cp:lastModifiedBy>Les</cp:lastModifiedBy>
  <cp:lastPrinted>2007-06-05T06:41:59Z</cp:lastPrinted>
  <dcterms:created xsi:type="dcterms:W3CDTF">2004-01-16T11:46:11Z</dcterms:created>
  <dcterms:modified xsi:type="dcterms:W3CDTF">2013-04-30T16:44:22Z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-1110364713</vt:i4>
  </property>
  <property fmtid="{D5CDD505-2E9C-101B-9397-08002B2CF9AE}" pid="3" name="_EmailSubject">
    <vt:lpwstr/>
  </property>
  <property fmtid="{D5CDD505-2E9C-101B-9397-08002B2CF9AE}" pid="4" name="_AuthorEmail">
    <vt:lpwstr>Les.Berry@friendslife.co.uk</vt:lpwstr>
  </property>
  <property fmtid="{D5CDD505-2E9C-101B-9397-08002B2CF9AE}" pid="5" name="_AuthorEmailDisplayName">
    <vt:lpwstr>Leslie Berry</vt:lpwstr>
  </property>
  <property fmtid="{D5CDD505-2E9C-101B-9397-08002B2CF9AE}" pid="6" name="_NewReviewCycle">
    <vt:lpwstr/>
  </property>
  <property fmtid="{D5CDD505-2E9C-101B-9397-08002B2CF9AE}" pid="7" name="_PreviousAdHocReviewCycleID">
    <vt:i4>-1012994807</vt:i4>
  </property>
  <property fmtid="{D5CDD505-2E9C-101B-9397-08002B2CF9AE}" pid="8" name="_ReviewingToolsShownOnce">
    <vt:lpwstr/>
  </property>
</Properties>
</file>